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R:\For Web Upload\June 2023\Financial Profile\"/>
    </mc:Choice>
  </mc:AlternateContent>
  <bookViews>
    <workbookView xWindow="0" yWindow="0" windowWidth="23040" windowHeight="8496"/>
  </bookViews>
  <sheets>
    <sheet name="REG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0">#REF!</definedName>
    <definedName name="\M">#REF!</definedName>
    <definedName name="angie">#REF!</definedName>
    <definedName name="date">#REF!</definedName>
    <definedName name="netmargin1">'[1]Debt Service Ratio revised'!$B$9:$D$143</definedName>
    <definedName name="PAGE1">#REF!</definedName>
    <definedName name="PAGE2">#REF!</definedName>
    <definedName name="PAGE3">#REF!</definedName>
    <definedName name="_xlnm.Print_Area" localSheetId="0">'REG8'!$AZ:$BH</definedName>
    <definedName name="_xlnm.Print_Titles" localSheetId="0">'REG8'!$A:$A,'REG8'!$1:$4</definedName>
    <definedName name="Print_Titles_MI">#REF!</definedName>
    <definedName name="sched">'[2]Acid Test'!$A$104:$G$142</definedName>
    <definedName name="sl">[1]main!$A$2:$L$165</definedName>
    <definedName name="systemlossmar14">[3]main!$A$2:$K$165</definedName>
    <definedName name="TABLE1">#REF!</definedName>
    <definedName name="table2">#REF!</definedName>
    <definedName name="table8">#REF!</definedName>
    <definedName name="wctal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75" i="1" l="1"/>
  <c r="BC75" i="1"/>
  <c r="BB75" i="1"/>
  <c r="AZ75" i="1"/>
  <c r="AU75" i="1"/>
  <c r="AW75" i="1" s="1"/>
  <c r="AX75" i="1" s="1"/>
  <c r="AR75" i="1"/>
  <c r="AS75" i="1" s="1"/>
  <c r="AP75" i="1"/>
  <c r="AM75" i="1"/>
  <c r="AN75" i="1" s="1"/>
  <c r="AK75" i="1"/>
  <c r="AF75" i="1"/>
  <c r="AH75" i="1" s="1"/>
  <c r="AI75" i="1" s="1"/>
  <c r="AA75" i="1"/>
  <c r="AC75" i="1" s="1"/>
  <c r="AD75" i="1" s="1"/>
  <c r="Y75" i="1"/>
  <c r="X75" i="1"/>
  <c r="V75" i="1"/>
  <c r="S75" i="1"/>
  <c r="T75" i="1" s="1"/>
  <c r="Q75" i="1"/>
  <c r="L75" i="1"/>
  <c r="G75" i="1"/>
  <c r="I75" i="1" s="1"/>
  <c r="J75" i="1" s="1"/>
  <c r="D75" i="1"/>
  <c r="E75" i="1" s="1"/>
  <c r="B75" i="1"/>
  <c r="BA74" i="1"/>
  <c r="AV74" i="1"/>
  <c r="AQ74" i="1"/>
  <c r="AP74" i="1"/>
  <c r="AR74" i="1" s="1"/>
  <c r="AS74" i="1" s="1"/>
  <c r="AN74" i="1"/>
  <c r="AL74" i="1"/>
  <c r="AK74" i="1"/>
  <c r="AM74" i="1" s="1"/>
  <c r="AG74" i="1"/>
  <c r="AB74" i="1"/>
  <c r="AA74" i="1"/>
  <c r="AC74" i="1" s="1"/>
  <c r="AD74" i="1" s="1"/>
  <c r="X74" i="1"/>
  <c r="Y74" i="1" s="1"/>
  <c r="W74" i="1"/>
  <c r="V74" i="1"/>
  <c r="S74" i="1"/>
  <c r="T74" i="1" s="1"/>
  <c r="R74" i="1"/>
  <c r="M74" i="1"/>
  <c r="H74" i="1"/>
  <c r="G74" i="1"/>
  <c r="I74" i="1" s="1"/>
  <c r="J74" i="1" s="1"/>
  <c r="C74" i="1"/>
  <c r="AQ73" i="1"/>
  <c r="AP73" i="1"/>
  <c r="AR73" i="1" s="1"/>
  <c r="AS73" i="1" s="1"/>
  <c r="AN73" i="1"/>
  <c r="AL73" i="1"/>
  <c r="AK73" i="1"/>
  <c r="AM73" i="1" s="1"/>
  <c r="AG73" i="1"/>
  <c r="AB73" i="1"/>
  <c r="AA73" i="1"/>
  <c r="AC73" i="1" s="1"/>
  <c r="AD73" i="1" s="1"/>
  <c r="H73" i="1"/>
  <c r="G73" i="1"/>
  <c r="I73" i="1" s="1"/>
  <c r="J73" i="1" s="1"/>
  <c r="BA72" i="1"/>
  <c r="BA73" i="1" s="1"/>
  <c r="AZ72" i="1"/>
  <c r="AV72" i="1"/>
  <c r="AV73" i="1" s="1"/>
  <c r="AU72" i="1"/>
  <c r="AR72" i="1"/>
  <c r="AS72" i="1" s="1"/>
  <c r="AP72" i="1"/>
  <c r="AM72" i="1"/>
  <c r="AN72" i="1" s="1"/>
  <c r="AL72" i="1"/>
  <c r="AK72" i="1"/>
  <c r="AH72" i="1"/>
  <c r="AI72" i="1" s="1"/>
  <c r="AG72" i="1"/>
  <c r="AF72" i="1"/>
  <c r="AA72" i="1"/>
  <c r="AC72" i="1" s="1"/>
  <c r="AD72" i="1" s="1"/>
  <c r="W72" i="1"/>
  <c r="V72" i="1"/>
  <c r="S72" i="1"/>
  <c r="T72" i="1" s="1"/>
  <c r="R72" i="1"/>
  <c r="R73" i="1" s="1"/>
  <c r="Q72" i="1"/>
  <c r="M72" i="1"/>
  <c r="M73" i="1" s="1"/>
  <c r="L72" i="1"/>
  <c r="BE72" i="1" s="1"/>
  <c r="G72" i="1"/>
  <c r="I72" i="1" s="1"/>
  <c r="J72" i="1" s="1"/>
  <c r="D72" i="1"/>
  <c r="E72" i="1" s="1"/>
  <c r="C72" i="1"/>
  <c r="C73" i="1" s="1"/>
  <c r="B72" i="1"/>
  <c r="BF71" i="1"/>
  <c r="AZ71" i="1"/>
  <c r="AW71" i="1"/>
  <c r="AX71" i="1" s="1"/>
  <c r="AU71" i="1"/>
  <c r="AS71" i="1"/>
  <c r="AR71" i="1"/>
  <c r="AP71" i="1"/>
  <c r="AK71" i="1"/>
  <c r="AM71" i="1" s="1"/>
  <c r="AN71" i="1" s="1"/>
  <c r="AF71" i="1"/>
  <c r="AA71" i="1"/>
  <c r="AC71" i="1" s="1"/>
  <c r="AD71" i="1" s="1"/>
  <c r="X71" i="1"/>
  <c r="Y71" i="1" s="1"/>
  <c r="V71" i="1"/>
  <c r="V73" i="1" s="1"/>
  <c r="Q71" i="1"/>
  <c r="Q74" i="1" s="1"/>
  <c r="L71" i="1"/>
  <c r="G71" i="1"/>
  <c r="I71" i="1" s="1"/>
  <c r="J71" i="1" s="1"/>
  <c r="D71" i="1"/>
  <c r="E71" i="1" s="1"/>
  <c r="B71" i="1"/>
  <c r="BH70" i="1"/>
  <c r="BF70" i="1"/>
  <c r="BE70" i="1"/>
  <c r="BC70" i="1"/>
  <c r="AX70" i="1"/>
  <c r="AS70" i="1"/>
  <c r="AN70" i="1"/>
  <c r="AI70" i="1"/>
  <c r="AD70" i="1"/>
  <c r="Y70" i="1"/>
  <c r="T70" i="1"/>
  <c r="O70" i="1"/>
  <c r="J70" i="1"/>
  <c r="E70" i="1"/>
  <c r="BH69" i="1"/>
  <c r="BF69" i="1"/>
  <c r="BC69" i="1"/>
  <c r="AX69" i="1"/>
  <c r="AS69" i="1"/>
  <c r="AN69" i="1"/>
  <c r="AI69" i="1"/>
  <c r="AD69" i="1"/>
  <c r="Y69" i="1"/>
  <c r="T69" i="1"/>
  <c r="O69" i="1"/>
  <c r="J69" i="1"/>
  <c r="E69" i="1"/>
  <c r="BB68" i="1"/>
  <c r="BC68" i="1" s="1"/>
  <c r="BA68" i="1"/>
  <c r="AZ68" i="1"/>
  <c r="AV68" i="1"/>
  <c r="AU68" i="1"/>
  <c r="AW68" i="1" s="1"/>
  <c r="AX68" i="1" s="1"/>
  <c r="AQ68" i="1"/>
  <c r="AN68" i="1"/>
  <c r="AL68" i="1"/>
  <c r="AK68" i="1"/>
  <c r="AM68" i="1" s="1"/>
  <c r="AG68" i="1"/>
  <c r="AF68" i="1"/>
  <c r="AH68" i="1" s="1"/>
  <c r="AI68" i="1" s="1"/>
  <c r="AB68" i="1"/>
  <c r="AA68" i="1"/>
  <c r="W68" i="1"/>
  <c r="R68" i="1"/>
  <c r="M68" i="1"/>
  <c r="L68" i="1"/>
  <c r="N68" i="1" s="1"/>
  <c r="O68" i="1" s="1"/>
  <c r="H68" i="1"/>
  <c r="I68" i="1" s="1"/>
  <c r="J68" i="1" s="1"/>
  <c r="G68" i="1"/>
  <c r="D68" i="1"/>
  <c r="E68" i="1" s="1"/>
  <c r="C68" i="1"/>
  <c r="B68" i="1"/>
  <c r="BA67" i="1"/>
  <c r="AZ67" i="1"/>
  <c r="BB67" i="1" s="1"/>
  <c r="BC67" i="1" s="1"/>
  <c r="AV67" i="1"/>
  <c r="AQ67" i="1"/>
  <c r="AP67" i="1"/>
  <c r="AR67" i="1" s="1"/>
  <c r="AS67" i="1" s="1"/>
  <c r="AM67" i="1"/>
  <c r="AN67" i="1" s="1"/>
  <c r="AL67" i="1"/>
  <c r="AG67" i="1"/>
  <c r="AF67" i="1"/>
  <c r="AH67" i="1" s="1"/>
  <c r="AI67" i="1" s="1"/>
  <c r="AB67" i="1"/>
  <c r="W67" i="1"/>
  <c r="S67" i="1"/>
  <c r="T67" i="1" s="1"/>
  <c r="R67" i="1"/>
  <c r="M67" i="1"/>
  <c r="H67" i="1"/>
  <c r="G67" i="1"/>
  <c r="I67" i="1" s="1"/>
  <c r="J67" i="1" s="1"/>
  <c r="B67" i="1"/>
  <c r="BA66" i="1"/>
  <c r="AV66" i="1"/>
  <c r="AQ66" i="1"/>
  <c r="AL66" i="1"/>
  <c r="AK66" i="1"/>
  <c r="AN66" i="1" s="1"/>
  <c r="AG66" i="1"/>
  <c r="AF66" i="1"/>
  <c r="AI66" i="1" s="1"/>
  <c r="AB66" i="1"/>
  <c r="W66" i="1"/>
  <c r="R66" i="1"/>
  <c r="M66" i="1"/>
  <c r="L66" i="1"/>
  <c r="O66" i="1" s="1"/>
  <c r="J66" i="1"/>
  <c r="H66" i="1"/>
  <c r="G66" i="1"/>
  <c r="BF65" i="1"/>
  <c r="BB65" i="1"/>
  <c r="BC65" i="1" s="1"/>
  <c r="AZ65" i="1"/>
  <c r="AZ66" i="1" s="1"/>
  <c r="BC66" i="1" s="1"/>
  <c r="AU65" i="1"/>
  <c r="AW65" i="1" s="1"/>
  <c r="AX65" i="1" s="1"/>
  <c r="AP65" i="1"/>
  <c r="AR65" i="1" s="1"/>
  <c r="AS65" i="1" s="1"/>
  <c r="AK65" i="1"/>
  <c r="AM65" i="1" s="1"/>
  <c r="AN65" i="1" s="1"/>
  <c r="AI65" i="1"/>
  <c r="AF65" i="1"/>
  <c r="AH65" i="1" s="1"/>
  <c r="AA65" i="1"/>
  <c r="V65" i="1"/>
  <c r="X65" i="1" s="1"/>
  <c r="Y65" i="1" s="1"/>
  <c r="S65" i="1"/>
  <c r="T65" i="1" s="1"/>
  <c r="Q65" i="1"/>
  <c r="L65" i="1"/>
  <c r="I65" i="1"/>
  <c r="J65" i="1" s="1"/>
  <c r="G65" i="1"/>
  <c r="D65" i="1"/>
  <c r="E65" i="1" s="1"/>
  <c r="C65" i="1"/>
  <c r="B65" i="1"/>
  <c r="BF64" i="1"/>
  <c r="BB64" i="1"/>
  <c r="BC64" i="1" s="1"/>
  <c r="AZ64" i="1"/>
  <c r="AU64" i="1"/>
  <c r="AS64" i="1"/>
  <c r="AP64" i="1"/>
  <c r="AR64" i="1" s="1"/>
  <c r="AK64" i="1"/>
  <c r="AK67" i="1" s="1"/>
  <c r="AI64" i="1"/>
  <c r="AF64" i="1"/>
  <c r="AH64" i="1" s="1"/>
  <c r="AD64" i="1"/>
  <c r="AA64" i="1"/>
  <c r="AC64" i="1" s="1"/>
  <c r="V64" i="1"/>
  <c r="T64" i="1"/>
  <c r="S64" i="1"/>
  <c r="Q64" i="1"/>
  <c r="Q67" i="1" s="1"/>
  <c r="L64" i="1"/>
  <c r="G64" i="1"/>
  <c r="I64" i="1" s="1"/>
  <c r="J64" i="1" s="1"/>
  <c r="E64" i="1"/>
  <c r="C64" i="1"/>
  <c r="B64" i="1"/>
  <c r="D64" i="1" s="1"/>
  <c r="BF63" i="1"/>
  <c r="BF66" i="1" s="1"/>
  <c r="BB63" i="1"/>
  <c r="BC63" i="1" s="1"/>
  <c r="AZ63" i="1"/>
  <c r="AW63" i="1"/>
  <c r="AX63" i="1" s="1"/>
  <c r="AU63" i="1"/>
  <c r="AR63" i="1"/>
  <c r="AS63" i="1" s="1"/>
  <c r="AP63" i="1"/>
  <c r="AK63" i="1"/>
  <c r="AM63" i="1" s="1"/>
  <c r="AN63" i="1" s="1"/>
  <c r="AH63" i="1"/>
  <c r="AI63" i="1" s="1"/>
  <c r="AF63" i="1"/>
  <c r="AC63" i="1"/>
  <c r="AD63" i="1" s="1"/>
  <c r="AA63" i="1"/>
  <c r="V63" i="1"/>
  <c r="Q63" i="1"/>
  <c r="N63" i="1"/>
  <c r="O63" i="1" s="1"/>
  <c r="L63" i="1"/>
  <c r="I63" i="1"/>
  <c r="J63" i="1" s="1"/>
  <c r="G63" i="1"/>
  <c r="D63" i="1"/>
  <c r="E63" i="1" s="1"/>
  <c r="B63" i="1"/>
  <c r="BA58" i="1"/>
  <c r="AZ58" i="1"/>
  <c r="AV58" i="1"/>
  <c r="AW58" i="1" s="1"/>
  <c r="AX58" i="1" s="1"/>
  <c r="AU58" i="1"/>
  <c r="AQ58" i="1"/>
  <c r="AP58" i="1"/>
  <c r="AR58" i="1" s="1"/>
  <c r="AS58" i="1" s="1"/>
  <c r="AL58" i="1"/>
  <c r="AK58" i="1"/>
  <c r="AH58" i="1"/>
  <c r="AI58" i="1" s="1"/>
  <c r="AG58" i="1"/>
  <c r="AF58" i="1"/>
  <c r="AB58" i="1"/>
  <c r="AA58" i="1"/>
  <c r="W58" i="1"/>
  <c r="V58" i="1"/>
  <c r="X58" i="1" s="1"/>
  <c r="Y58" i="1" s="1"/>
  <c r="S58" i="1"/>
  <c r="T58" i="1" s="1"/>
  <c r="R58" i="1"/>
  <c r="Q58" i="1"/>
  <c r="M58" i="1"/>
  <c r="N58" i="1" s="1"/>
  <c r="O58" i="1" s="1"/>
  <c r="L58" i="1"/>
  <c r="H58" i="1"/>
  <c r="G58" i="1"/>
  <c r="I58" i="1" s="1"/>
  <c r="J58" i="1" s="1"/>
  <c r="C58" i="1"/>
  <c r="B58" i="1"/>
  <c r="D58" i="1" s="1"/>
  <c r="E58" i="1" s="1"/>
  <c r="BA57" i="1"/>
  <c r="AZ57" i="1"/>
  <c r="BB57" i="1" s="1"/>
  <c r="BC57" i="1" s="1"/>
  <c r="AV57" i="1"/>
  <c r="AU57" i="1"/>
  <c r="AW57" i="1" s="1"/>
  <c r="AS57" i="1"/>
  <c r="AR57" i="1"/>
  <c r="AQ57" i="1"/>
  <c r="AP57" i="1"/>
  <c r="AL57" i="1"/>
  <c r="AK57" i="1"/>
  <c r="AM57" i="1" s="1"/>
  <c r="AN57" i="1" s="1"/>
  <c r="AG57" i="1"/>
  <c r="AF57" i="1"/>
  <c r="AB57" i="1"/>
  <c r="AA57" i="1"/>
  <c r="AC57" i="1" s="1"/>
  <c r="AD57" i="1" s="1"/>
  <c r="Y57" i="1"/>
  <c r="X57" i="1"/>
  <c r="W57" i="1"/>
  <c r="V57" i="1"/>
  <c r="R57" i="1"/>
  <c r="Q57" i="1"/>
  <c r="S57" i="1" s="1"/>
  <c r="T57" i="1" s="1"/>
  <c r="N57" i="1"/>
  <c r="O57" i="1" s="1"/>
  <c r="M57" i="1"/>
  <c r="L57" i="1"/>
  <c r="I57" i="1"/>
  <c r="J57" i="1" s="1"/>
  <c r="H57" i="1"/>
  <c r="G57" i="1"/>
  <c r="C57" i="1"/>
  <c r="B57" i="1"/>
  <c r="BG56" i="1"/>
  <c r="BH56" i="1" s="1"/>
  <c r="BE56" i="1"/>
  <c r="BA56" i="1"/>
  <c r="BB56" i="1" s="1"/>
  <c r="BC56" i="1" s="1"/>
  <c r="AZ56" i="1"/>
  <c r="AW56" i="1"/>
  <c r="AV56" i="1"/>
  <c r="AU56" i="1"/>
  <c r="AQ56" i="1"/>
  <c r="AP56" i="1"/>
  <c r="AR56" i="1" s="1"/>
  <c r="AS56" i="1" s="1"/>
  <c r="AL56" i="1"/>
  <c r="AK56" i="1"/>
  <c r="AM56" i="1" s="1"/>
  <c r="AN56" i="1" s="1"/>
  <c r="AH56" i="1"/>
  <c r="AI56" i="1" s="1"/>
  <c r="AG56" i="1"/>
  <c r="AF56" i="1"/>
  <c r="AB56" i="1"/>
  <c r="AA56" i="1"/>
  <c r="AC56" i="1" s="1"/>
  <c r="AD56" i="1" s="1"/>
  <c r="W56" i="1"/>
  <c r="X56" i="1" s="1"/>
  <c r="Y56" i="1" s="1"/>
  <c r="V56" i="1"/>
  <c r="R56" i="1"/>
  <c r="S56" i="1" s="1"/>
  <c r="T56" i="1" s="1"/>
  <c r="Q56" i="1"/>
  <c r="M56" i="1"/>
  <c r="N56" i="1" s="1"/>
  <c r="O56" i="1" s="1"/>
  <c r="L56" i="1"/>
  <c r="H56" i="1"/>
  <c r="G56" i="1"/>
  <c r="I56" i="1" s="1"/>
  <c r="J56" i="1" s="1"/>
  <c r="C56" i="1"/>
  <c r="D56" i="1" s="1"/>
  <c r="E56" i="1" s="1"/>
  <c r="B56" i="1"/>
  <c r="BA55" i="1"/>
  <c r="AZ55" i="1"/>
  <c r="BB55" i="1" s="1"/>
  <c r="BC55" i="1" s="1"/>
  <c r="AV55" i="1"/>
  <c r="AW55" i="1" s="1"/>
  <c r="AX55" i="1" s="1"/>
  <c r="AU55" i="1"/>
  <c r="AR55" i="1"/>
  <c r="AS55" i="1" s="1"/>
  <c r="AQ55" i="1"/>
  <c r="AP55" i="1"/>
  <c r="AL55" i="1"/>
  <c r="AK55" i="1"/>
  <c r="AM55" i="1" s="1"/>
  <c r="AN55" i="1" s="1"/>
  <c r="AG55" i="1"/>
  <c r="AH55" i="1" s="1"/>
  <c r="AI55" i="1" s="1"/>
  <c r="AF55" i="1"/>
  <c r="AB55" i="1"/>
  <c r="AC55" i="1" s="1"/>
  <c r="AD55" i="1" s="1"/>
  <c r="AA55" i="1"/>
  <c r="X55" i="1"/>
  <c r="Y55" i="1" s="1"/>
  <c r="W55" i="1"/>
  <c r="V55" i="1"/>
  <c r="R55" i="1"/>
  <c r="S55" i="1" s="1"/>
  <c r="T55" i="1" s="1"/>
  <c r="Q55" i="1"/>
  <c r="O55" i="1"/>
  <c r="M55" i="1"/>
  <c r="L55" i="1"/>
  <c r="N55" i="1" s="1"/>
  <c r="H55" i="1"/>
  <c r="I55" i="1" s="1"/>
  <c r="J55" i="1" s="1"/>
  <c r="G55" i="1"/>
  <c r="C55" i="1"/>
  <c r="D55" i="1" s="1"/>
  <c r="E55" i="1" s="1"/>
  <c r="B55" i="1"/>
  <c r="BA54" i="1"/>
  <c r="AZ54" i="1"/>
  <c r="BB54" i="1" s="1"/>
  <c r="BC54" i="1" s="1"/>
  <c r="AV54" i="1"/>
  <c r="AW54" i="1" s="1"/>
  <c r="AX54" i="1" s="1"/>
  <c r="AU54" i="1"/>
  <c r="AQ54" i="1"/>
  <c r="AP54" i="1"/>
  <c r="AR54" i="1" s="1"/>
  <c r="AS54" i="1" s="1"/>
  <c r="AM54" i="1"/>
  <c r="AN54" i="1" s="1"/>
  <c r="AL54" i="1"/>
  <c r="AK54" i="1"/>
  <c r="AH54" i="1"/>
  <c r="AI54" i="1" s="1"/>
  <c r="AG54" i="1"/>
  <c r="AF54" i="1"/>
  <c r="AD54" i="1"/>
  <c r="AB54" i="1"/>
  <c r="AA54" i="1"/>
  <c r="AC54" i="1" s="1"/>
  <c r="X54" i="1"/>
  <c r="Y54" i="1" s="1"/>
  <c r="W54" i="1"/>
  <c r="V54" i="1"/>
  <c r="R54" i="1"/>
  <c r="S54" i="1" s="1"/>
  <c r="T54" i="1" s="1"/>
  <c r="Q54" i="1"/>
  <c r="M54" i="1"/>
  <c r="BF54" i="1" s="1"/>
  <c r="L54" i="1"/>
  <c r="H54" i="1"/>
  <c r="G54" i="1"/>
  <c r="I54" i="1" s="1"/>
  <c r="J54" i="1" s="1"/>
  <c r="C54" i="1"/>
  <c r="D54" i="1" s="1"/>
  <c r="E54" i="1" s="1"/>
  <c r="B54" i="1"/>
  <c r="BF51" i="1"/>
  <c r="BE51" i="1"/>
  <c r="BG51" i="1" s="1"/>
  <c r="BH51" i="1" s="1"/>
  <c r="BC51" i="1"/>
  <c r="BB51" i="1"/>
  <c r="AW51" i="1"/>
  <c r="AX51" i="1" s="1"/>
  <c r="AR51" i="1"/>
  <c r="AS51" i="1" s="1"/>
  <c r="AN51" i="1"/>
  <c r="AM51" i="1"/>
  <c r="AI51" i="1"/>
  <c r="AH51" i="1"/>
  <c r="AD51" i="1"/>
  <c r="AC51" i="1"/>
  <c r="X51" i="1"/>
  <c r="Y51" i="1" s="1"/>
  <c r="T51" i="1"/>
  <c r="S51" i="1"/>
  <c r="N51" i="1"/>
  <c r="O51" i="1" s="1"/>
  <c r="J51" i="1"/>
  <c r="I51" i="1"/>
  <c r="E51" i="1"/>
  <c r="D51" i="1"/>
  <c r="BF50" i="1"/>
  <c r="BE50" i="1"/>
  <c r="BG50" i="1" s="1"/>
  <c r="BH50" i="1" s="1"/>
  <c r="BB50" i="1"/>
  <c r="BC50" i="1" s="1"/>
  <c r="AW50" i="1"/>
  <c r="AX50" i="1" s="1"/>
  <c r="AS50" i="1"/>
  <c r="AR50" i="1"/>
  <c r="AM50" i="1"/>
  <c r="AN50" i="1" s="1"/>
  <c r="AI50" i="1"/>
  <c r="AH50" i="1"/>
  <c r="AD50" i="1"/>
  <c r="AC50" i="1"/>
  <c r="Y50" i="1"/>
  <c r="X50" i="1"/>
  <c r="S50" i="1"/>
  <c r="T50" i="1" s="1"/>
  <c r="O50" i="1"/>
  <c r="N50" i="1"/>
  <c r="J50" i="1"/>
  <c r="I50" i="1"/>
  <c r="E50" i="1"/>
  <c r="D50" i="1"/>
  <c r="BF49" i="1"/>
  <c r="BG49" i="1" s="1"/>
  <c r="BH49" i="1" s="1"/>
  <c r="BE49" i="1"/>
  <c r="BB49" i="1"/>
  <c r="BC49" i="1" s="1"/>
  <c r="AX49" i="1"/>
  <c r="AW49" i="1"/>
  <c r="AR49" i="1"/>
  <c r="AS49" i="1" s="1"/>
  <c r="AM49" i="1"/>
  <c r="AN49" i="1" s="1"/>
  <c r="AI49" i="1"/>
  <c r="AH49" i="1"/>
  <c r="AC49" i="1"/>
  <c r="AD49" i="1" s="1"/>
  <c r="X49" i="1"/>
  <c r="Y49" i="1" s="1"/>
  <c r="T49" i="1"/>
  <c r="S49" i="1"/>
  <c r="N49" i="1"/>
  <c r="O49" i="1" s="1"/>
  <c r="J49" i="1"/>
  <c r="I49" i="1"/>
  <c r="D49" i="1"/>
  <c r="E49" i="1" s="1"/>
  <c r="BG48" i="1"/>
  <c r="BH48" i="1" s="1"/>
  <c r="BF48" i="1"/>
  <c r="BE48" i="1"/>
  <c r="BC48" i="1"/>
  <c r="BB48" i="1"/>
  <c r="AX48" i="1"/>
  <c r="AW48" i="1"/>
  <c r="AS48" i="1"/>
  <c r="AR48" i="1"/>
  <c r="AN48" i="1"/>
  <c r="AM48" i="1"/>
  <c r="AH48" i="1"/>
  <c r="AI48" i="1" s="1"/>
  <c r="AC48" i="1"/>
  <c r="AD48" i="1" s="1"/>
  <c r="Y48" i="1"/>
  <c r="X48" i="1"/>
  <c r="T48" i="1"/>
  <c r="S48" i="1"/>
  <c r="O48" i="1"/>
  <c r="N48" i="1"/>
  <c r="I48" i="1"/>
  <c r="J48" i="1" s="1"/>
  <c r="E48" i="1"/>
  <c r="D48" i="1"/>
  <c r="BF47" i="1"/>
  <c r="BB47" i="1"/>
  <c r="BC47" i="1" s="1"/>
  <c r="BA47" i="1"/>
  <c r="AZ47" i="1"/>
  <c r="AV47" i="1"/>
  <c r="AU47" i="1"/>
  <c r="AW47" i="1" s="1"/>
  <c r="AX47" i="1" s="1"/>
  <c r="AR47" i="1"/>
  <c r="AS47" i="1" s="1"/>
  <c r="AQ47" i="1"/>
  <c r="AP47" i="1"/>
  <c r="AL47" i="1"/>
  <c r="AK47" i="1"/>
  <c r="AM47" i="1" s="1"/>
  <c r="AN47" i="1" s="1"/>
  <c r="AI47" i="1"/>
  <c r="AG47" i="1"/>
  <c r="AH47" i="1" s="1"/>
  <c r="AF47" i="1"/>
  <c r="AB47" i="1"/>
  <c r="AC47" i="1" s="1"/>
  <c r="AD47" i="1" s="1"/>
  <c r="AA47" i="1"/>
  <c r="W47" i="1"/>
  <c r="X47" i="1" s="1"/>
  <c r="Y47" i="1" s="1"/>
  <c r="V47" i="1"/>
  <c r="S47" i="1"/>
  <c r="T47" i="1" s="1"/>
  <c r="R47" i="1"/>
  <c r="Q47" i="1"/>
  <c r="M47" i="1"/>
  <c r="N47" i="1" s="1"/>
  <c r="O47" i="1" s="1"/>
  <c r="L47" i="1"/>
  <c r="I47" i="1"/>
  <c r="J47" i="1" s="1"/>
  <c r="H47" i="1"/>
  <c r="G47" i="1"/>
  <c r="D47" i="1"/>
  <c r="E47" i="1" s="1"/>
  <c r="C47" i="1"/>
  <c r="B47" i="1"/>
  <c r="BG46" i="1"/>
  <c r="BH46" i="1" s="1"/>
  <c r="BF46" i="1"/>
  <c r="BE46" i="1"/>
  <c r="BC46" i="1"/>
  <c r="BB46" i="1"/>
  <c r="AX46" i="1"/>
  <c r="AW46" i="1"/>
  <c r="AR46" i="1"/>
  <c r="AS46" i="1" s="1"/>
  <c r="AM46" i="1"/>
  <c r="AN46" i="1" s="1"/>
  <c r="AH46" i="1"/>
  <c r="AI46" i="1" s="1"/>
  <c r="AD46" i="1"/>
  <c r="AC46" i="1"/>
  <c r="Y46" i="1"/>
  <c r="X46" i="1"/>
  <c r="S46" i="1"/>
  <c r="T46" i="1" s="1"/>
  <c r="N46" i="1"/>
  <c r="O46" i="1" s="1"/>
  <c r="I46" i="1"/>
  <c r="J46" i="1" s="1"/>
  <c r="D46" i="1"/>
  <c r="E46" i="1" s="1"/>
  <c r="BF44" i="1"/>
  <c r="BA44" i="1"/>
  <c r="AZ44" i="1"/>
  <c r="BB44" i="1" s="1"/>
  <c r="BC44" i="1" s="1"/>
  <c r="AW44" i="1"/>
  <c r="AX44" i="1" s="1"/>
  <c r="AV44" i="1"/>
  <c r="AU44" i="1"/>
  <c r="AQ44" i="1"/>
  <c r="AP44" i="1"/>
  <c r="AL44" i="1"/>
  <c r="AM44" i="1" s="1"/>
  <c r="AN44" i="1" s="1"/>
  <c r="AK44" i="1"/>
  <c r="AG44" i="1"/>
  <c r="AF44" i="1"/>
  <c r="AH44" i="1" s="1"/>
  <c r="AI44" i="1" s="1"/>
  <c r="AB44" i="1"/>
  <c r="AA44" i="1"/>
  <c r="AC44" i="1" s="1"/>
  <c r="AD44" i="1" s="1"/>
  <c r="Y44" i="1"/>
  <c r="W44" i="1"/>
  <c r="V44" i="1"/>
  <c r="X44" i="1" s="1"/>
  <c r="S44" i="1"/>
  <c r="T44" i="1" s="1"/>
  <c r="R44" i="1"/>
  <c r="Q44" i="1"/>
  <c r="M44" i="1"/>
  <c r="L44" i="1"/>
  <c r="N44" i="1" s="1"/>
  <c r="O44" i="1" s="1"/>
  <c r="H44" i="1"/>
  <c r="G44" i="1"/>
  <c r="I44" i="1" s="1"/>
  <c r="J44" i="1" s="1"/>
  <c r="E44" i="1"/>
  <c r="C44" i="1"/>
  <c r="B44" i="1"/>
  <c r="D44" i="1" s="1"/>
  <c r="BF43" i="1"/>
  <c r="BE43" i="1"/>
  <c r="BB43" i="1"/>
  <c r="BC43" i="1" s="1"/>
  <c r="AX43" i="1"/>
  <c r="AW43" i="1"/>
  <c r="AR43" i="1"/>
  <c r="AS43" i="1" s="1"/>
  <c r="AM43" i="1"/>
  <c r="AN43" i="1" s="1"/>
  <c r="AI43" i="1"/>
  <c r="AH43" i="1"/>
  <c r="AC43" i="1"/>
  <c r="AD43" i="1" s="1"/>
  <c r="X43" i="1"/>
  <c r="Y43" i="1" s="1"/>
  <c r="T43" i="1"/>
  <c r="S43" i="1"/>
  <c r="N43" i="1"/>
  <c r="O43" i="1" s="1"/>
  <c r="I43" i="1"/>
  <c r="J43" i="1" s="1"/>
  <c r="E43" i="1"/>
  <c r="D43" i="1"/>
  <c r="BG36" i="1"/>
  <c r="BH36" i="1" s="1"/>
  <c r="BF36" i="1"/>
  <c r="BE36" i="1"/>
  <c r="BB36" i="1"/>
  <c r="BC36" i="1" s="1"/>
  <c r="AX36" i="1"/>
  <c r="AW36" i="1"/>
  <c r="AR36" i="1"/>
  <c r="AS36" i="1" s="1"/>
  <c r="AN36" i="1"/>
  <c r="AM36" i="1"/>
  <c r="AI36" i="1"/>
  <c r="AH36" i="1"/>
  <c r="AD36" i="1"/>
  <c r="AC36" i="1"/>
  <c r="Y36" i="1"/>
  <c r="X36" i="1"/>
  <c r="S36" i="1"/>
  <c r="T36" i="1" s="1"/>
  <c r="N36" i="1"/>
  <c r="O36" i="1" s="1"/>
  <c r="J36" i="1"/>
  <c r="I36" i="1"/>
  <c r="D36" i="1"/>
  <c r="E36" i="1" s="1"/>
  <c r="BG35" i="1"/>
  <c r="BH35" i="1" s="1"/>
  <c r="BF35" i="1"/>
  <c r="BE35" i="1"/>
  <c r="BC35" i="1"/>
  <c r="BB35" i="1"/>
  <c r="AW35" i="1"/>
  <c r="AX35" i="1" s="1"/>
  <c r="AR35" i="1"/>
  <c r="AM35" i="1"/>
  <c r="AI35" i="1"/>
  <c r="AH35" i="1"/>
  <c r="AC35" i="1"/>
  <c r="X35" i="1"/>
  <c r="Y35" i="1" s="1"/>
  <c r="S35" i="1"/>
  <c r="N35" i="1"/>
  <c r="O35" i="1" s="1"/>
  <c r="I35" i="1"/>
  <c r="E35" i="1"/>
  <c r="D35" i="1"/>
  <c r="BG34" i="1"/>
  <c r="BH34" i="1" s="1"/>
  <c r="BF34" i="1"/>
  <c r="BE34" i="1"/>
  <c r="BB34" i="1"/>
  <c r="BC34" i="1" s="1"/>
  <c r="AW34" i="1"/>
  <c r="AX34" i="1" s="1"/>
  <c r="AS34" i="1"/>
  <c r="AR34" i="1"/>
  <c r="AM34" i="1"/>
  <c r="AN34" i="1" s="1"/>
  <c r="AH34" i="1"/>
  <c r="AI34" i="1" s="1"/>
  <c r="AD34" i="1"/>
  <c r="AC34" i="1"/>
  <c r="X34" i="1"/>
  <c r="Y34" i="1" s="1"/>
  <c r="T34" i="1"/>
  <c r="S34" i="1"/>
  <c r="O34" i="1"/>
  <c r="N34" i="1"/>
  <c r="I34" i="1"/>
  <c r="J34" i="1" s="1"/>
  <c r="D34" i="1"/>
  <c r="E34" i="1" s="1"/>
  <c r="AF30" i="1"/>
  <c r="BF29" i="1"/>
  <c r="BE29" i="1"/>
  <c r="BG29" i="1" s="1"/>
  <c r="BH29" i="1" s="1"/>
  <c r="BC29" i="1"/>
  <c r="BB29" i="1"/>
  <c r="AX29" i="1"/>
  <c r="AW29" i="1"/>
  <c r="AR29" i="1"/>
  <c r="AN29" i="1"/>
  <c r="AM29" i="1"/>
  <c r="AH29" i="1"/>
  <c r="AI29" i="1" s="1"/>
  <c r="AD29" i="1"/>
  <c r="AC29" i="1"/>
  <c r="X29" i="1"/>
  <c r="Y29" i="1" s="1"/>
  <c r="S29" i="1"/>
  <c r="T29" i="1" s="1"/>
  <c r="N29" i="1"/>
  <c r="O29" i="1" s="1"/>
  <c r="I29" i="1"/>
  <c r="D29" i="1"/>
  <c r="AK28" i="1"/>
  <c r="AZ27" i="1"/>
  <c r="AK27" i="1"/>
  <c r="AK30" i="1" s="1"/>
  <c r="AK31" i="1" s="1"/>
  <c r="BF26" i="1"/>
  <c r="BE26" i="1"/>
  <c r="BG26" i="1" s="1"/>
  <c r="BH26" i="1" s="1"/>
  <c r="BB26" i="1"/>
  <c r="BC26" i="1" s="1"/>
  <c r="AW26" i="1"/>
  <c r="AX26" i="1" s="1"/>
  <c r="AR26" i="1"/>
  <c r="AS26" i="1" s="1"/>
  <c r="AN26" i="1"/>
  <c r="AM26" i="1"/>
  <c r="AH26" i="1"/>
  <c r="AI26" i="1" s="1"/>
  <c r="AC26" i="1"/>
  <c r="AD26" i="1" s="1"/>
  <c r="Y26" i="1"/>
  <c r="X26" i="1"/>
  <c r="T26" i="1"/>
  <c r="S26" i="1"/>
  <c r="N26" i="1"/>
  <c r="O26" i="1" s="1"/>
  <c r="J26" i="1"/>
  <c r="I26" i="1"/>
  <c r="D26" i="1"/>
  <c r="E26" i="1" s="1"/>
  <c r="BF25" i="1"/>
  <c r="BE25" i="1"/>
  <c r="BG25" i="1" s="1"/>
  <c r="BH25" i="1" s="1"/>
  <c r="BC25" i="1"/>
  <c r="BB25" i="1"/>
  <c r="AW25" i="1"/>
  <c r="AX25" i="1" s="1"/>
  <c r="AS25" i="1"/>
  <c r="AR25" i="1"/>
  <c r="AM25" i="1"/>
  <c r="AN25" i="1" s="1"/>
  <c r="AH25" i="1"/>
  <c r="AI25" i="1" s="1"/>
  <c r="AD25" i="1"/>
  <c r="AC25" i="1"/>
  <c r="X25" i="1"/>
  <c r="Y25" i="1" s="1"/>
  <c r="S25" i="1"/>
  <c r="T25" i="1" s="1"/>
  <c r="O25" i="1"/>
  <c r="N25" i="1"/>
  <c r="J25" i="1"/>
  <c r="I25" i="1"/>
  <c r="D25" i="1"/>
  <c r="E25" i="1" s="1"/>
  <c r="AP24" i="1"/>
  <c r="AF24" i="1"/>
  <c r="AF27" i="1" s="1"/>
  <c r="R24" i="1"/>
  <c r="R27" i="1" s="1"/>
  <c r="Q24" i="1"/>
  <c r="M24" i="1"/>
  <c r="M27" i="1" s="1"/>
  <c r="AZ23" i="1"/>
  <c r="AP23" i="1"/>
  <c r="AK23" i="1"/>
  <c r="BF22" i="1"/>
  <c r="BE22" i="1"/>
  <c r="BB22" i="1"/>
  <c r="BC22" i="1" s="1"/>
  <c r="AX22" i="1"/>
  <c r="AW22" i="1"/>
  <c r="AR22" i="1"/>
  <c r="AS22" i="1" s="1"/>
  <c r="AN22" i="1"/>
  <c r="AM22" i="1"/>
  <c r="AH22" i="1"/>
  <c r="AI22" i="1" s="1"/>
  <c r="AC22" i="1"/>
  <c r="AD22" i="1" s="1"/>
  <c r="X22" i="1"/>
  <c r="Y22" i="1" s="1"/>
  <c r="T22" i="1"/>
  <c r="S22" i="1"/>
  <c r="O22" i="1"/>
  <c r="N22" i="1"/>
  <c r="I22" i="1"/>
  <c r="J22" i="1" s="1"/>
  <c r="D22" i="1"/>
  <c r="E22" i="1" s="1"/>
  <c r="AZ21" i="1"/>
  <c r="AK21" i="1"/>
  <c r="AF21" i="1"/>
  <c r="R21" i="1"/>
  <c r="BF20" i="1"/>
  <c r="BF68" i="1" s="1"/>
  <c r="BE20" i="1"/>
  <c r="BB20" i="1"/>
  <c r="BC20" i="1" s="1"/>
  <c r="AW20" i="1"/>
  <c r="AX20" i="1" s="1"/>
  <c r="AR20" i="1"/>
  <c r="AS20" i="1" s="1"/>
  <c r="AN20" i="1"/>
  <c r="AM20" i="1"/>
  <c r="AH20" i="1"/>
  <c r="AI20" i="1" s="1"/>
  <c r="AC20" i="1"/>
  <c r="AD20" i="1" s="1"/>
  <c r="Y20" i="1"/>
  <c r="X20" i="1"/>
  <c r="T20" i="1"/>
  <c r="S20" i="1"/>
  <c r="N20" i="1"/>
  <c r="O20" i="1" s="1"/>
  <c r="J20" i="1"/>
  <c r="I20" i="1"/>
  <c r="E20" i="1"/>
  <c r="D20" i="1"/>
  <c r="AZ19" i="1"/>
  <c r="AZ24" i="1" s="1"/>
  <c r="AV19" i="1"/>
  <c r="AV21" i="1" s="1"/>
  <c r="AU19" i="1"/>
  <c r="AP19" i="1"/>
  <c r="AP21" i="1" s="1"/>
  <c r="AS21" i="1" s="1"/>
  <c r="AK19" i="1"/>
  <c r="AK24" i="1" s="1"/>
  <c r="AF19" i="1"/>
  <c r="AC19" i="1"/>
  <c r="AD19" i="1" s="1"/>
  <c r="AB19" i="1"/>
  <c r="AA19" i="1"/>
  <c r="V19" i="1"/>
  <c r="V23" i="1" s="1"/>
  <c r="M19" i="1"/>
  <c r="L19" i="1"/>
  <c r="G19" i="1"/>
  <c r="C19" i="1"/>
  <c r="BF18" i="1"/>
  <c r="BE18" i="1"/>
  <c r="BG18" i="1" s="1"/>
  <c r="BH18" i="1" s="1"/>
  <c r="BB18" i="1"/>
  <c r="BC18" i="1" s="1"/>
  <c r="AW18" i="1"/>
  <c r="AX18" i="1" s="1"/>
  <c r="AS18" i="1"/>
  <c r="AR18" i="1"/>
  <c r="AM18" i="1"/>
  <c r="AN18" i="1" s="1"/>
  <c r="AI18" i="1"/>
  <c r="AH18" i="1"/>
  <c r="AD18" i="1"/>
  <c r="AC18" i="1"/>
  <c r="Y18" i="1"/>
  <c r="X18" i="1"/>
  <c r="S18" i="1"/>
  <c r="T18" i="1" s="1"/>
  <c r="O18" i="1"/>
  <c r="N18" i="1"/>
  <c r="I18" i="1"/>
  <c r="J18" i="1" s="1"/>
  <c r="D18" i="1"/>
  <c r="E18" i="1" s="1"/>
  <c r="BE17" i="1"/>
  <c r="BB17" i="1"/>
  <c r="BC17" i="1" s="1"/>
  <c r="AZ17" i="1"/>
  <c r="AU17" i="1"/>
  <c r="AW17" i="1" s="1"/>
  <c r="AX17" i="1" s="1"/>
  <c r="AP17" i="1"/>
  <c r="AR17" i="1" s="1"/>
  <c r="AS17" i="1" s="1"/>
  <c r="AL17" i="1"/>
  <c r="AL19" i="1" s="1"/>
  <c r="AK17" i="1"/>
  <c r="AF17" i="1"/>
  <c r="AC17" i="1"/>
  <c r="AD17" i="1" s="1"/>
  <c r="AA17" i="1"/>
  <c r="W17" i="1"/>
  <c r="V17" i="1"/>
  <c r="S17" i="1"/>
  <c r="T17" i="1" s="1"/>
  <c r="R17" i="1"/>
  <c r="R19" i="1" s="1"/>
  <c r="R23" i="1" s="1"/>
  <c r="Q17" i="1"/>
  <c r="Q19" i="1" s="1"/>
  <c r="N17" i="1"/>
  <c r="O17" i="1" s="1"/>
  <c r="M17" i="1"/>
  <c r="L17" i="1"/>
  <c r="G17" i="1"/>
  <c r="B17" i="1"/>
  <c r="BF16" i="1"/>
  <c r="BG16" i="1" s="1"/>
  <c r="BH16" i="1" s="1"/>
  <c r="BE16" i="1"/>
  <c r="BB16" i="1"/>
  <c r="AX16" i="1"/>
  <c r="AW16" i="1"/>
  <c r="AR16" i="1"/>
  <c r="AS16" i="1" s="1"/>
  <c r="AM16" i="1"/>
  <c r="AH16" i="1"/>
  <c r="AC16" i="1"/>
  <c r="X16" i="1"/>
  <c r="Y16" i="1" s="1"/>
  <c r="S16" i="1"/>
  <c r="T16" i="1" s="1"/>
  <c r="N16" i="1"/>
  <c r="O16" i="1" s="1"/>
  <c r="I16" i="1"/>
  <c r="D16" i="1"/>
  <c r="E16" i="1" s="1"/>
  <c r="BF15" i="1"/>
  <c r="BE15" i="1"/>
  <c r="BG15" i="1" s="1"/>
  <c r="BH15" i="1" s="1"/>
  <c r="BB15" i="1"/>
  <c r="BC15" i="1" s="1"/>
  <c r="AX15" i="1"/>
  <c r="AW15" i="1"/>
  <c r="AR15" i="1"/>
  <c r="AN15" i="1"/>
  <c r="AM15" i="1"/>
  <c r="AH15" i="1"/>
  <c r="AC15" i="1"/>
  <c r="X15" i="1"/>
  <c r="Y15" i="1" s="1"/>
  <c r="T15" i="1"/>
  <c r="S15" i="1"/>
  <c r="N15" i="1"/>
  <c r="J15" i="1"/>
  <c r="I15" i="1"/>
  <c r="D15" i="1"/>
  <c r="E15" i="1" s="1"/>
  <c r="BF14" i="1"/>
  <c r="BE14" i="1"/>
  <c r="BG14" i="1" s="1"/>
  <c r="BH14" i="1" s="1"/>
  <c r="BB14" i="1"/>
  <c r="AW14" i="1"/>
  <c r="AX14" i="1" s="1"/>
  <c r="AS14" i="1"/>
  <c r="AR14" i="1"/>
  <c r="AM14" i="1"/>
  <c r="AN14" i="1" s="1"/>
  <c r="AH14" i="1"/>
  <c r="AC14" i="1"/>
  <c r="AD14" i="1" s="1"/>
  <c r="Y14" i="1"/>
  <c r="X14" i="1"/>
  <c r="T14" i="1"/>
  <c r="S14" i="1"/>
  <c r="N14" i="1"/>
  <c r="O14" i="1" s="1"/>
  <c r="J14" i="1"/>
  <c r="I14" i="1"/>
  <c r="D14" i="1"/>
  <c r="E14" i="1" s="1"/>
  <c r="BC13" i="1"/>
  <c r="AI13" i="1"/>
  <c r="BE12" i="1"/>
  <c r="BB12" i="1"/>
  <c r="BC12" i="1" s="1"/>
  <c r="BA12" i="1"/>
  <c r="BA17" i="1" s="1"/>
  <c r="BA19" i="1" s="1"/>
  <c r="AV12" i="1"/>
  <c r="AV17" i="1" s="1"/>
  <c r="AR12" i="1"/>
  <c r="AS12" i="1" s="1"/>
  <c r="AQ12" i="1"/>
  <c r="AQ17" i="1" s="1"/>
  <c r="AQ19" i="1" s="1"/>
  <c r="AQ21" i="1" s="1"/>
  <c r="AM12" i="1"/>
  <c r="AN12" i="1" s="1"/>
  <c r="AL12" i="1"/>
  <c r="AG12" i="1"/>
  <c r="AC12" i="1"/>
  <c r="AD12" i="1" s="1"/>
  <c r="AB12" i="1"/>
  <c r="AB17" i="1" s="1"/>
  <c r="X12" i="1"/>
  <c r="Y12" i="1" s="1"/>
  <c r="W12" i="1"/>
  <c r="R12" i="1"/>
  <c r="S12" i="1" s="1"/>
  <c r="T12" i="1" s="1"/>
  <c r="M12" i="1"/>
  <c r="N12" i="1" s="1"/>
  <c r="O12" i="1" s="1"/>
  <c r="H12" i="1"/>
  <c r="C12" i="1"/>
  <c r="C17" i="1" s="1"/>
  <c r="BF11" i="1"/>
  <c r="BE11" i="1"/>
  <c r="BG11" i="1" s="1"/>
  <c r="BH11" i="1" s="1"/>
  <c r="BB11" i="1"/>
  <c r="BC11" i="1" s="1"/>
  <c r="AW11" i="1"/>
  <c r="AX11" i="1" s="1"/>
  <c r="AS11" i="1"/>
  <c r="AR11" i="1"/>
  <c r="AM11" i="1"/>
  <c r="AN11" i="1" s="1"/>
  <c r="AH11" i="1"/>
  <c r="AI11" i="1" s="1"/>
  <c r="AC11" i="1"/>
  <c r="AD11" i="1" s="1"/>
  <c r="X11" i="1"/>
  <c r="Y11" i="1" s="1"/>
  <c r="S11" i="1"/>
  <c r="T11" i="1" s="1"/>
  <c r="O11" i="1"/>
  <c r="N11" i="1"/>
  <c r="I11" i="1"/>
  <c r="J11" i="1" s="1"/>
  <c r="E11" i="1"/>
  <c r="D11" i="1"/>
  <c r="BG10" i="1"/>
  <c r="BH10" i="1" s="1"/>
  <c r="BF10" i="1"/>
  <c r="BF67" i="1" s="1"/>
  <c r="BE10" i="1"/>
  <c r="BB10" i="1"/>
  <c r="BC10" i="1" s="1"/>
  <c r="AX10" i="1"/>
  <c r="AW10" i="1"/>
  <c r="AS10" i="1"/>
  <c r="AR10" i="1"/>
  <c r="AM10" i="1"/>
  <c r="AN10" i="1" s="1"/>
  <c r="AI10" i="1"/>
  <c r="AH10" i="1"/>
  <c r="AD10" i="1"/>
  <c r="AC10" i="1"/>
  <c r="X10" i="1"/>
  <c r="Y10" i="1" s="1"/>
  <c r="T10" i="1"/>
  <c r="S10" i="1"/>
  <c r="N10" i="1"/>
  <c r="O10" i="1" s="1"/>
  <c r="I10" i="1"/>
  <c r="J10" i="1" s="1"/>
  <c r="D10" i="1"/>
  <c r="E10" i="1" s="1"/>
  <c r="A3" i="1"/>
  <c r="A2" i="1"/>
  <c r="AU21" i="1" l="1"/>
  <c r="AX21" i="1" s="1"/>
  <c r="AU24" i="1"/>
  <c r="AW19" i="1"/>
  <c r="AX19" i="1" s="1"/>
  <c r="AU23" i="1"/>
  <c r="AX23" i="1" s="1"/>
  <c r="BF74" i="1"/>
  <c r="AP27" i="1"/>
  <c r="BB71" i="1"/>
  <c r="BC71" i="1" s="1"/>
  <c r="AZ74" i="1"/>
  <c r="BB74" i="1" s="1"/>
  <c r="BC74" i="1" s="1"/>
  <c r="AZ73" i="1"/>
  <c r="BB73" i="1" s="1"/>
  <c r="BC73" i="1" s="1"/>
  <c r="G24" i="1"/>
  <c r="G21" i="1"/>
  <c r="G23" i="1"/>
  <c r="R30" i="1"/>
  <c r="R31" i="1" s="1"/>
  <c r="R28" i="1"/>
  <c r="BE19" i="1"/>
  <c r="BE23" i="1" s="1"/>
  <c r="H17" i="1"/>
  <c r="I12" i="1"/>
  <c r="J12" i="1" s="1"/>
  <c r="AQ24" i="1"/>
  <c r="AQ27" i="1" s="1"/>
  <c r="AF31" i="1"/>
  <c r="W73" i="1"/>
  <c r="X72" i="1"/>
  <c r="Y72" i="1" s="1"/>
  <c r="Q68" i="1"/>
  <c r="S68" i="1" s="1"/>
  <c r="T68" i="1" s="1"/>
  <c r="S63" i="1"/>
  <c r="T63" i="1" s="1"/>
  <c r="BE63" i="1"/>
  <c r="Q66" i="1"/>
  <c r="T66" i="1" s="1"/>
  <c r="AA21" i="1"/>
  <c r="AD21" i="1" s="1"/>
  <c r="AA24" i="1"/>
  <c r="AA23" i="1"/>
  <c r="AD23" i="1" s="1"/>
  <c r="AN23" i="1"/>
  <c r="AB23" i="1"/>
  <c r="AB24" i="1"/>
  <c r="AB27" i="1" s="1"/>
  <c r="AB21" i="1"/>
  <c r="Q27" i="1"/>
  <c r="S24" i="1"/>
  <c r="T24" i="1" s="1"/>
  <c r="AH12" i="1"/>
  <c r="AI12" i="1" s="1"/>
  <c r="AG17" i="1"/>
  <c r="AG19" i="1" s="1"/>
  <c r="AH19" i="1" s="1"/>
  <c r="AI19" i="1" s="1"/>
  <c r="C23" i="1"/>
  <c r="C24" i="1"/>
  <c r="C27" i="1" s="1"/>
  <c r="C21" i="1"/>
  <c r="AZ30" i="1"/>
  <c r="AZ28" i="1"/>
  <c r="AV23" i="1"/>
  <c r="AV24" i="1"/>
  <c r="AV27" i="1" s="1"/>
  <c r="D12" i="1"/>
  <c r="E12" i="1" s="1"/>
  <c r="BG22" i="1"/>
  <c r="BH22" i="1" s="1"/>
  <c r="D17" i="1"/>
  <c r="E17" i="1" s="1"/>
  <c r="BA23" i="1"/>
  <c r="BB19" i="1"/>
  <c r="BC19" i="1" s="1"/>
  <c r="BA24" i="1"/>
  <c r="AL23" i="1"/>
  <c r="AL21" i="1"/>
  <c r="AN21" i="1" s="1"/>
  <c r="AL24" i="1"/>
  <c r="AM19" i="1"/>
  <c r="AN19" i="1" s="1"/>
  <c r="BA21" i="1"/>
  <c r="BC21" i="1" s="1"/>
  <c r="AQ23" i="1"/>
  <c r="AS23" i="1" s="1"/>
  <c r="S19" i="1"/>
  <c r="T19" i="1" s="1"/>
  <c r="Q21" i="1"/>
  <c r="T21" i="1" s="1"/>
  <c r="Q23" i="1"/>
  <c r="T23" i="1" s="1"/>
  <c r="AM17" i="1"/>
  <c r="AN17" i="1" s="1"/>
  <c r="BG20" i="1"/>
  <c r="BH20" i="1" s="1"/>
  <c r="BC23" i="1"/>
  <c r="B19" i="1"/>
  <c r="M30" i="1"/>
  <c r="M31" i="1" s="1"/>
  <c r="M28" i="1"/>
  <c r="BE55" i="1"/>
  <c r="BG55" i="1" s="1"/>
  <c r="BH55" i="1" s="1"/>
  <c r="BG72" i="1"/>
  <c r="BH72" i="1" s="1"/>
  <c r="V66" i="1"/>
  <c r="Y66" i="1" s="1"/>
  <c r="X63" i="1"/>
  <c r="Y63" i="1" s="1"/>
  <c r="AW64" i="1"/>
  <c r="AX64" i="1" s="1"/>
  <c r="AU66" i="1"/>
  <c r="AX66" i="1" s="1"/>
  <c r="AU67" i="1"/>
  <c r="AW67" i="1" s="1"/>
  <c r="AX67" i="1" s="1"/>
  <c r="N65" i="1"/>
  <c r="O65" i="1" s="1"/>
  <c r="BE65" i="1"/>
  <c r="BG65" i="1" s="1"/>
  <c r="BH65" i="1" s="1"/>
  <c r="W19" i="1"/>
  <c r="X17" i="1"/>
  <c r="Y17" i="1" s="1"/>
  <c r="AF23" i="1"/>
  <c r="BF58" i="1"/>
  <c r="L24" i="1"/>
  <c r="L23" i="1"/>
  <c r="X64" i="1"/>
  <c r="Y64" i="1" s="1"/>
  <c r="V67" i="1"/>
  <c r="X67" i="1" s="1"/>
  <c r="Y67" i="1" s="1"/>
  <c r="N72" i="1"/>
  <c r="O72" i="1" s="1"/>
  <c r="L73" i="1"/>
  <c r="N73" i="1" s="1"/>
  <c r="O73" i="1" s="1"/>
  <c r="AW12" i="1"/>
  <c r="AX12" i="1" s="1"/>
  <c r="N19" i="1"/>
  <c r="O19" i="1" s="1"/>
  <c r="BE58" i="1"/>
  <c r="AA66" i="1"/>
  <c r="AD66" i="1" s="1"/>
  <c r="AA67" i="1"/>
  <c r="AC67" i="1" s="1"/>
  <c r="AD67" i="1" s="1"/>
  <c r="AR44" i="1"/>
  <c r="AS44" i="1" s="1"/>
  <c r="N54" i="1"/>
  <c r="O54" i="1" s="1"/>
  <c r="AC65" i="1"/>
  <c r="AD65" i="1" s="1"/>
  <c r="V68" i="1"/>
  <c r="X68" i="1" s="1"/>
  <c r="Y68" i="1" s="1"/>
  <c r="M23" i="1"/>
  <c r="M21" i="1"/>
  <c r="BE54" i="1"/>
  <c r="BG54" i="1" s="1"/>
  <c r="BH54" i="1" s="1"/>
  <c r="BE67" i="1"/>
  <c r="BG67" i="1" s="1"/>
  <c r="BH67" i="1" s="1"/>
  <c r="V24" i="1"/>
  <c r="V21" i="1"/>
  <c r="AF28" i="1"/>
  <c r="BE57" i="1"/>
  <c r="X19" i="1"/>
  <c r="Y19" i="1" s="1"/>
  <c r="AR19" i="1"/>
  <c r="AS19" i="1" s="1"/>
  <c r="L21" i="1"/>
  <c r="BF57" i="1"/>
  <c r="X73" i="1"/>
  <c r="Y73" i="1" s="1"/>
  <c r="AH57" i="1"/>
  <c r="AI57" i="1" s="1"/>
  <c r="AM58" i="1"/>
  <c r="AN58" i="1" s="1"/>
  <c r="AP68" i="1"/>
  <c r="AR68" i="1" s="1"/>
  <c r="AS68" i="1" s="1"/>
  <c r="AP66" i="1"/>
  <c r="AS66" i="1" s="1"/>
  <c r="B74" i="1"/>
  <c r="D74" i="1" s="1"/>
  <c r="E74" i="1" s="1"/>
  <c r="B73" i="1"/>
  <c r="D73" i="1" s="1"/>
  <c r="E73" i="1" s="1"/>
  <c r="BE64" i="1"/>
  <c r="BG64" i="1" s="1"/>
  <c r="BH64" i="1" s="1"/>
  <c r="L67" i="1"/>
  <c r="N67" i="1" s="1"/>
  <c r="O67" i="1" s="1"/>
  <c r="BG43" i="1"/>
  <c r="BH43" i="1" s="1"/>
  <c r="BE44" i="1"/>
  <c r="BG44" i="1" s="1"/>
  <c r="BH44" i="1" s="1"/>
  <c r="B66" i="1"/>
  <c r="E66" i="1" s="1"/>
  <c r="N64" i="1"/>
  <c r="O64" i="1" s="1"/>
  <c r="AM64" i="1"/>
  <c r="AN64" i="1" s="1"/>
  <c r="BE71" i="1"/>
  <c r="N71" i="1"/>
  <c r="O71" i="1" s="1"/>
  <c r="L74" i="1"/>
  <c r="N74" i="1" s="1"/>
  <c r="O74" i="1" s="1"/>
  <c r="AW72" i="1"/>
  <c r="AX72" i="1" s="1"/>
  <c r="BF12" i="1"/>
  <c r="BG12" i="1" s="1"/>
  <c r="BH12" i="1" s="1"/>
  <c r="BE47" i="1"/>
  <c r="BG47" i="1" s="1"/>
  <c r="BH47" i="1" s="1"/>
  <c r="BF55" i="1"/>
  <c r="AC58" i="1"/>
  <c r="AD58" i="1" s="1"/>
  <c r="AU74" i="1"/>
  <c r="AW74" i="1" s="1"/>
  <c r="AX74" i="1" s="1"/>
  <c r="AU73" i="1"/>
  <c r="AW73" i="1" s="1"/>
  <c r="AX73" i="1" s="1"/>
  <c r="BB72" i="1"/>
  <c r="BC72" i="1" s="1"/>
  <c r="AF74" i="1"/>
  <c r="AH74" i="1" s="1"/>
  <c r="AI74" i="1" s="1"/>
  <c r="AF73" i="1"/>
  <c r="AH73" i="1" s="1"/>
  <c r="AI73" i="1" s="1"/>
  <c r="AH71" i="1"/>
  <c r="AI71" i="1" s="1"/>
  <c r="D57" i="1"/>
  <c r="E57" i="1" s="1"/>
  <c r="C67" i="1"/>
  <c r="D67" i="1" s="1"/>
  <c r="E67" i="1" s="1"/>
  <c r="C66" i="1"/>
  <c r="BE75" i="1"/>
  <c r="BG75" i="1" s="1"/>
  <c r="BH75" i="1" s="1"/>
  <c r="BB58" i="1"/>
  <c r="BC58" i="1" s="1"/>
  <c r="AC68" i="1"/>
  <c r="AD68" i="1" s="1"/>
  <c r="N75" i="1"/>
  <c r="O75" i="1" s="1"/>
  <c r="BF72" i="1"/>
  <c r="BF73" i="1" s="1"/>
  <c r="S71" i="1"/>
  <c r="T71" i="1" s="1"/>
  <c r="Q73" i="1"/>
  <c r="S73" i="1" s="1"/>
  <c r="T73" i="1" s="1"/>
  <c r="AR24" i="1" l="1"/>
  <c r="AS24" i="1" s="1"/>
  <c r="AP28" i="1"/>
  <c r="AS28" i="1" s="1"/>
  <c r="AP30" i="1"/>
  <c r="AR27" i="1"/>
  <c r="AS27" i="1" s="1"/>
  <c r="AL27" i="1"/>
  <c r="AM24" i="1"/>
  <c r="AN24" i="1" s="1"/>
  <c r="AV30" i="1"/>
  <c r="AV31" i="1" s="1"/>
  <c r="AV28" i="1"/>
  <c r="O21" i="1"/>
  <c r="W24" i="1"/>
  <c r="W27" i="1" s="1"/>
  <c r="W23" i="1"/>
  <c r="Y23" i="1" s="1"/>
  <c r="W21" i="1"/>
  <c r="B21" i="1"/>
  <c r="E21" i="1" s="1"/>
  <c r="D19" i="1"/>
  <c r="E19" i="1" s="1"/>
  <c r="B24" i="1"/>
  <c r="B23" i="1"/>
  <c r="E23" i="1" s="1"/>
  <c r="S27" i="1"/>
  <c r="T27" i="1" s="1"/>
  <c r="Q30" i="1"/>
  <c r="Q28" i="1"/>
  <c r="T28" i="1" s="1"/>
  <c r="BG63" i="1"/>
  <c r="BH63" i="1" s="1"/>
  <c r="BE66" i="1"/>
  <c r="BH66" i="1" s="1"/>
  <c r="AQ30" i="1"/>
  <c r="AQ31" i="1" s="1"/>
  <c r="AQ28" i="1"/>
  <c r="BE73" i="1"/>
  <c r="BG73" i="1" s="1"/>
  <c r="BH73" i="1" s="1"/>
  <c r="BG71" i="1"/>
  <c r="BH71" i="1" s="1"/>
  <c r="BG58" i="1"/>
  <c r="BH58" i="1" s="1"/>
  <c r="H19" i="1"/>
  <c r="I17" i="1"/>
  <c r="J17" i="1" s="1"/>
  <c r="BE24" i="1"/>
  <c r="BA27" i="1"/>
  <c r="BB24" i="1"/>
  <c r="BC24" i="1" s="1"/>
  <c r="BF17" i="1"/>
  <c r="BE21" i="1"/>
  <c r="AH17" i="1"/>
  <c r="AI17" i="1" s="1"/>
  <c r="AZ31" i="1"/>
  <c r="AU27" i="1"/>
  <c r="AW24" i="1"/>
  <c r="AX24" i="1" s="1"/>
  <c r="BE74" i="1"/>
  <c r="BG74" i="1" s="1"/>
  <c r="BH74" i="1" s="1"/>
  <c r="BG57" i="1"/>
  <c r="BH57" i="1" s="1"/>
  <c r="AB28" i="1"/>
  <c r="AB30" i="1"/>
  <c r="AB31" i="1" s="1"/>
  <c r="O23" i="1"/>
  <c r="C30" i="1"/>
  <c r="C31" i="1" s="1"/>
  <c r="C28" i="1"/>
  <c r="G27" i="1"/>
  <c r="V27" i="1"/>
  <c r="AG23" i="1"/>
  <c r="AI23" i="1" s="1"/>
  <c r="AG24" i="1"/>
  <c r="AG21" i="1"/>
  <c r="AI21" i="1" s="1"/>
  <c r="AC24" i="1"/>
  <c r="AD24" i="1" s="1"/>
  <c r="AA27" i="1"/>
  <c r="Y21" i="1"/>
  <c r="L27" i="1"/>
  <c r="N24" i="1"/>
  <c r="O24" i="1" s="1"/>
  <c r="BE68" i="1"/>
  <c r="BG68" i="1" s="1"/>
  <c r="BH68" i="1" s="1"/>
  <c r="V30" i="1" l="1"/>
  <c r="V28" i="1"/>
  <c r="X27" i="1"/>
  <c r="Y27" i="1" s="1"/>
  <c r="X24" i="1"/>
  <c r="Y24" i="1" s="1"/>
  <c r="BE27" i="1"/>
  <c r="BE30" i="1"/>
  <c r="S30" i="1"/>
  <c r="T30" i="1" s="1"/>
  <c r="Q31" i="1"/>
  <c r="T31" i="1" s="1"/>
  <c r="AM27" i="1"/>
  <c r="AN27" i="1" s="1"/>
  <c r="AL30" i="1"/>
  <c r="AL28" i="1"/>
  <c r="AN28" i="1" s="1"/>
  <c r="H23" i="1"/>
  <c r="J23" i="1" s="1"/>
  <c r="H24" i="1"/>
  <c r="H21" i="1"/>
  <c r="J21" i="1" s="1"/>
  <c r="I19" i="1"/>
  <c r="J19" i="1" s="1"/>
  <c r="L30" i="1"/>
  <c r="N27" i="1"/>
  <c r="O27" i="1" s="1"/>
  <c r="L28" i="1"/>
  <c r="O28" i="1" s="1"/>
  <c r="BF19" i="1"/>
  <c r="BG17" i="1"/>
  <c r="BH17" i="1" s="1"/>
  <c r="W28" i="1"/>
  <c r="W30" i="1"/>
  <c r="W31" i="1" s="1"/>
  <c r="AG27" i="1"/>
  <c r="AH24" i="1"/>
  <c r="AI24" i="1" s="1"/>
  <c r="G30" i="1"/>
  <c r="G28" i="1"/>
  <c r="AR30" i="1"/>
  <c r="AS30" i="1" s="1"/>
  <c r="AP31" i="1"/>
  <c r="AS31" i="1" s="1"/>
  <c r="AA28" i="1"/>
  <c r="AD28" i="1" s="1"/>
  <c r="AA30" i="1"/>
  <c r="AC27" i="1"/>
  <c r="AD27" i="1" s="1"/>
  <c r="BA30" i="1"/>
  <c r="BA28" i="1"/>
  <c r="BC28" i="1" s="1"/>
  <c r="BB27" i="1"/>
  <c r="BC27" i="1" s="1"/>
  <c r="AU28" i="1"/>
  <c r="AX28" i="1" s="1"/>
  <c r="AU30" i="1"/>
  <c r="AW27" i="1"/>
  <c r="AX27" i="1" s="1"/>
  <c r="B27" i="1"/>
  <c r="D24" i="1"/>
  <c r="E24" i="1" s="1"/>
  <c r="AG30" i="1" l="1"/>
  <c r="AG28" i="1"/>
  <c r="AI28" i="1" s="1"/>
  <c r="AH27" i="1"/>
  <c r="AI27" i="1" s="1"/>
  <c r="N30" i="1"/>
  <c r="O30" i="1" s="1"/>
  <c r="L31" i="1"/>
  <c r="O31" i="1" s="1"/>
  <c r="B28" i="1"/>
  <c r="E28" i="1" s="1"/>
  <c r="B30" i="1"/>
  <c r="D27" i="1"/>
  <c r="E27" i="1" s="1"/>
  <c r="AW30" i="1"/>
  <c r="AX30" i="1" s="1"/>
  <c r="AU31" i="1"/>
  <c r="AX31" i="1" s="1"/>
  <c r="G31" i="1"/>
  <c r="H27" i="1"/>
  <c r="I24" i="1"/>
  <c r="J24" i="1" s="1"/>
  <c r="Y28" i="1"/>
  <c r="AL31" i="1"/>
  <c r="AN31" i="1" s="1"/>
  <c r="AM30" i="1"/>
  <c r="AN30" i="1" s="1"/>
  <c r="BA31" i="1"/>
  <c r="BC31" i="1" s="1"/>
  <c r="BB30" i="1"/>
  <c r="BC30" i="1" s="1"/>
  <c r="AC30" i="1"/>
  <c r="AD30" i="1" s="1"/>
  <c r="AA31" i="1"/>
  <c r="AD31" i="1" s="1"/>
  <c r="BF24" i="1"/>
  <c r="BF21" i="1"/>
  <c r="BH21" i="1" s="1"/>
  <c r="BF23" i="1"/>
  <c r="BH23" i="1" s="1"/>
  <c r="BG19" i="1"/>
  <c r="BH19" i="1" s="1"/>
  <c r="BE31" i="1"/>
  <c r="BE28" i="1"/>
  <c r="X30" i="1"/>
  <c r="Y30" i="1" s="1"/>
  <c r="V31" i="1"/>
  <c r="Y31" i="1" s="1"/>
  <c r="BF27" i="1" l="1"/>
  <c r="BF30" i="1"/>
  <c r="BG24" i="1"/>
  <c r="BH24" i="1" s="1"/>
  <c r="B31" i="1"/>
  <c r="E31" i="1" s="1"/>
  <c r="D30" i="1"/>
  <c r="E30" i="1" s="1"/>
  <c r="H30" i="1"/>
  <c r="H28" i="1"/>
  <c r="J28" i="1" s="1"/>
  <c r="I27" i="1"/>
  <c r="J27" i="1" s="1"/>
  <c r="AG31" i="1"/>
  <c r="AI31" i="1" s="1"/>
  <c r="AH30" i="1"/>
  <c r="AI30" i="1" s="1"/>
  <c r="H31" i="1" l="1"/>
  <c r="J31" i="1" s="1"/>
  <c r="I30" i="1"/>
  <c r="J30" i="1" s="1"/>
  <c r="BF31" i="1"/>
  <c r="BH31" i="1" s="1"/>
  <c r="BG30" i="1"/>
  <c r="BH30" i="1" s="1"/>
  <c r="BF28" i="1"/>
  <c r="BH28" i="1" s="1"/>
  <c r="BG27" i="1"/>
  <c r="BH27" i="1" s="1"/>
</calcChain>
</file>

<file path=xl/sharedStrings.xml><?xml version="1.0" encoding="utf-8"?>
<sst xmlns="http://schemas.openxmlformats.org/spreadsheetml/2006/main" count="205" uniqueCount="88">
  <si>
    <t>REGION VIII</t>
  </si>
  <si>
    <t>(In Thousand)</t>
  </si>
  <si>
    <t>BILECO</t>
  </si>
  <si>
    <t>ESAMELCO</t>
  </si>
  <si>
    <t>LEYECO I</t>
  </si>
  <si>
    <t>LEYECO II</t>
  </si>
  <si>
    <t>LEYECO III</t>
  </si>
  <si>
    <t>LEYECO IV</t>
  </si>
  <si>
    <t>LEYECO V</t>
  </si>
  <si>
    <t>NORSAMELCO</t>
  </si>
  <si>
    <t>SAMELCO I</t>
  </si>
  <si>
    <t>SAMELCO II</t>
  </si>
  <si>
    <t>SOLECO</t>
  </si>
  <si>
    <t>T O T A L</t>
  </si>
  <si>
    <t>Inc. / (Dec.)</t>
  </si>
  <si>
    <t>June</t>
  </si>
  <si>
    <t>Amount</t>
  </si>
  <si>
    <t>Percent</t>
  </si>
  <si>
    <t xml:space="preserve"> Amount</t>
  </si>
  <si>
    <t>STATEMENT OF OPERATIONS</t>
  </si>
  <si>
    <t xml:space="preserve">  Total Bills</t>
  </si>
  <si>
    <t xml:space="preserve">              </t>
  </si>
  <si>
    <t xml:space="preserve">  Less:  RFSC</t>
  </si>
  <si>
    <t xml:space="preserve">              Universal Charge/FIT-All</t>
  </si>
  <si>
    <t xml:space="preserve">              FIT-All</t>
  </si>
  <si>
    <t xml:space="preserve">              Value Added Tax</t>
  </si>
  <si>
    <t xml:space="preserve">             Other Taxes</t>
  </si>
  <si>
    <t xml:space="preserve">             Others</t>
  </si>
  <si>
    <t xml:space="preserve">  Net Operating Revenue</t>
  </si>
  <si>
    <t xml:space="preserve">  Add:  Other Revenue</t>
  </si>
  <si>
    <t xml:space="preserve">  Total </t>
  </si>
  <si>
    <t xml:space="preserve">  Power Cost</t>
  </si>
  <si>
    <t xml:space="preserve">  %</t>
  </si>
  <si>
    <t xml:space="preserve"> </t>
  </si>
  <si>
    <t xml:space="preserve">  Non-Power Cost</t>
  </si>
  <si>
    <t xml:space="preserve">  Operating Margin (Loss)</t>
  </si>
  <si>
    <t xml:space="preserve">  Depreciation Expenses</t>
  </si>
  <si>
    <t xml:space="preserve">  Interest Expenses</t>
  </si>
  <si>
    <t xml:space="preserve">  Net Operating Margin</t>
  </si>
  <si>
    <t xml:space="preserve">  Other Expenses</t>
  </si>
  <si>
    <t xml:space="preserve">  Net Margin (Loss)</t>
  </si>
  <si>
    <t>FINANCIAL DATA</t>
  </si>
  <si>
    <t xml:space="preserve">  Cash- General Fund</t>
  </si>
  <si>
    <t xml:space="preserve">  Sinking Fund Loan Fund</t>
  </si>
  <si>
    <t xml:space="preserve">  Sinking Fund-RF/MCC/RFSC</t>
  </si>
  <si>
    <t xml:space="preserve">  A/R - Energy Sales</t>
  </si>
  <si>
    <t xml:space="preserve">            Energy</t>
  </si>
  <si>
    <t xml:space="preserve">            RFSC</t>
  </si>
  <si>
    <t xml:space="preserve">            UC</t>
  </si>
  <si>
    <t xml:space="preserve">            VAT</t>
  </si>
  <si>
    <t xml:space="preserve">            FRANCHISE, BUSINESS, RPT &amp; OTHER TAXES</t>
  </si>
  <si>
    <t xml:space="preserve">    Amount</t>
  </si>
  <si>
    <t xml:space="preserve">    No. of Month's Sales</t>
  </si>
  <si>
    <t xml:space="preserve">  A/P - Power</t>
  </si>
  <si>
    <t xml:space="preserve">    No. of Month's Purchases</t>
  </si>
  <si>
    <t xml:space="preserve">  Ave. Monthly Power Payments</t>
  </si>
  <si>
    <t xml:space="preserve">  Advances to Officers &amp; Empl.</t>
  </si>
  <si>
    <t xml:space="preserve">  Remittance to PSALM</t>
  </si>
  <si>
    <t xml:space="preserve">  Reinvestment Fund/RFSC</t>
  </si>
  <si>
    <t xml:space="preserve">  NEA Loan </t>
  </si>
  <si>
    <t xml:space="preserve">       Amount Due</t>
  </si>
  <si>
    <t xml:space="preserve">       Payment</t>
  </si>
  <si>
    <t xml:space="preserve">       No. of Quarters (Advance)/Arrears</t>
  </si>
  <si>
    <t xml:space="preserve">       Loan Amort. (Advance)/Arrears</t>
  </si>
  <si>
    <t xml:space="preserve">  Outstanding Loan</t>
  </si>
  <si>
    <t>STATISTICAL DATA</t>
  </si>
  <si>
    <t xml:space="preserve">  MWH Generated/Purchased</t>
  </si>
  <si>
    <t xml:space="preserve">  MWH Sales</t>
  </si>
  <si>
    <t xml:space="preserve">  MWH Coop Consumption</t>
  </si>
  <si>
    <t xml:space="preserve">  Systems Loss (%)</t>
  </si>
  <si>
    <t xml:space="preserve">  Average Systems Rate (P)</t>
  </si>
  <si>
    <t xml:space="preserve">  Average Power Cost (P)</t>
  </si>
  <si>
    <t xml:space="preserve">  Average Collection Period</t>
  </si>
  <si>
    <t>ok</t>
  </si>
  <si>
    <t xml:space="preserve">  Number of Consumers</t>
  </si>
  <si>
    <t xml:space="preserve">  Number of Employees</t>
  </si>
  <si>
    <t xml:space="preserve">  No. of Consumers per Employee</t>
  </si>
  <si>
    <t xml:space="preserve">  Non-Power Cost/Consumer</t>
  </si>
  <si>
    <t xml:space="preserve">  Peak Load</t>
  </si>
  <si>
    <t xml:space="preserve">  2022 Perf. Assessment Rating/Class</t>
  </si>
  <si>
    <t>AAA - Large</t>
  </si>
  <si>
    <t>AAA - Mega Large</t>
  </si>
  <si>
    <t>AAA - Extra Large</t>
  </si>
  <si>
    <t xml:space="preserve">   March</t>
  </si>
  <si>
    <t>Increase</t>
  </si>
  <si>
    <t>(Decrease)</t>
  </si>
  <si>
    <t xml:space="preserve">  Average Collection Efficiency (%)*</t>
  </si>
  <si>
    <t>*Average Collection Efficiency Includes outstanding power bills of member-consumer-owners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</si>
</sst>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0_)"/>
    <numFmt numFmtId="165" formatCode="0_)"/>
    <numFmt numFmtId="166" formatCode="_(* #,##0_);_(* \(#,##0\);_(* &quot;-&quot;??_);_(@_)"/>
  </numFmts>
  <fonts count="6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1" fillId="0" borderId="0" xfId="0" applyFont="1"/>
    <xf numFmtId="164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0" xfId="0" applyNumberFormat="1" applyFont="1"/>
    <xf numFmtId="1" fontId="2" fillId="0" borderId="0" xfId="0" applyNumberFormat="1" applyFont="1"/>
    <xf numFmtId="166" fontId="2" fillId="0" borderId="0" xfId="1" applyNumberFormat="1" applyFont="1" applyFill="1"/>
    <xf numFmtId="43" fontId="2" fillId="0" borderId="0" xfId="1" applyNumberFormat="1" applyFont="1" applyFill="1"/>
    <xf numFmtId="166" fontId="2" fillId="0" borderId="0" xfId="1" applyNumberFormat="1" applyFont="1" applyFill="1" applyAlignment="1">
      <alignment horizontal="left"/>
    </xf>
    <xf numFmtId="166" fontId="2" fillId="0" borderId="0" xfId="0" applyNumberFormat="1" applyFont="1"/>
    <xf numFmtId="3" fontId="2" fillId="0" borderId="0" xfId="0" applyNumberFormat="1" applyFont="1" applyAlignment="1">
      <alignment horizontal="left"/>
    </xf>
    <xf numFmtId="43" fontId="2" fillId="0" borderId="0" xfId="0" applyNumberFormat="1" applyFont="1" applyAlignment="1">
      <alignment horizontal="left"/>
    </xf>
    <xf numFmtId="43" fontId="2" fillId="0" borderId="0" xfId="1" applyNumberFormat="1" applyFont="1" applyFill="1" applyAlignment="1">
      <alignment horizontal="left"/>
    </xf>
    <xf numFmtId="43" fontId="2" fillId="0" borderId="0" xfId="0" applyNumberFormat="1" applyFont="1"/>
    <xf numFmtId="166" fontId="2" fillId="0" borderId="0" xfId="0" applyNumberFormat="1" applyFont="1" applyAlignment="1">
      <alignment horizontal="left"/>
    </xf>
    <xf numFmtId="43" fontId="2" fillId="0" borderId="0" xfId="1" applyFont="1" applyFill="1"/>
    <xf numFmtId="43" fontId="2" fillId="0" borderId="0" xfId="1" applyFont="1" applyFill="1" applyAlignment="1">
      <alignment horizontal="left"/>
    </xf>
    <xf numFmtId="164" fontId="2" fillId="0" borderId="0" xfId="0" applyNumberFormat="1" applyFont="1"/>
    <xf numFmtId="164" fontId="2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43" fontId="2" fillId="0" borderId="0" xfId="1" applyFont="1" applyFill="1" applyAlignment="1">
      <alignment horizontal="right"/>
    </xf>
    <xf numFmtId="43" fontId="2" fillId="0" borderId="0" xfId="1" applyFont="1" applyFill="1" applyAlignment="1">
      <alignment vertical="center"/>
    </xf>
    <xf numFmtId="2" fontId="2" fillId="0" borderId="0" xfId="0" applyNumberFormat="1" applyFont="1"/>
    <xf numFmtId="165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1" applyFont="1" applyFill="1" applyAlignment="1">
      <alignment horizontal="center"/>
    </xf>
    <xf numFmtId="166" fontId="2" fillId="0" borderId="0" xfId="1" applyNumberFormat="1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d-guerrerooa\ABI\Financial%20Profile\2014%20Financial%20Profile\SEPTEMBER%20with%20adjustmen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d01\abi\Balance%20Sheet\2009%20Balance%20Sheet\D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d-guerrerooa\ABI\Financial%20Profile\2014%20Financial%20Profile\MARCH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y%20Drive\ALL%20FILES\AAA\USB%201\MARCH%202020%20FILES%20(KPS%20&amp;%20FP)\ABI\2023\2023%20FINANCIAL%20PROFILE\JUNE\Consolidated%20Financial%20Profile%20as%20of%20June%2030,%202023_NE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y%20Drive\ALL%20FILES\AAA\USB%201\MARCH%202020%20FILES%20(KPS%20&amp;%20FP)\TREASURY\2023\EC%20Financial%20Profile%20063023_MCS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afileserver\ECFMSS\My%20Drive\AAA\USB%201\MARCH%202020%20FILES%20(KPS%20&amp;%20FP)\TREASURY\2022\EC%20Outstanding_June2022_MCS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cuments\COB%20Evaluation\Financial%20Profile\2023\Q2\Consolidated%20Financial%20Profile%20as%20of%20June%2030,%202023%20as%20of%20Nov%2030,%20202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afileserver\ECFMSS\Users\iboymnc\Downloads\Power%20Market%20YTD%20Visayas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afileserver\ECFMSS\Users\Default.Default-THINK\Downloads\March%202019%20Financial%20Pro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s PROFITABILITY bos (outlook)"/>
      <sheetName val="Debt Service Ratio revised"/>
      <sheetName val="WORKING CAPITAL"/>
      <sheetName val="REG1"/>
      <sheetName val="CAR"/>
      <sheetName val="REG2"/>
      <sheetName val="REG3"/>
      <sheetName val="REG4 (CALABARZON)"/>
      <sheetName val="REG4 (MIMAROPA)"/>
      <sheetName val="REG5"/>
      <sheetName val="TOTAL LUZON"/>
      <sheetName val="REG6"/>
      <sheetName val="REG7"/>
      <sheetName val="REG8"/>
      <sheetName val="TOTAL VISAYAS"/>
      <sheetName val="REG9"/>
      <sheetName val="ARMM"/>
      <sheetName val="REG10"/>
      <sheetName val="CARAGA"/>
      <sheetName val="REG11"/>
      <sheetName val="REG12"/>
      <sheetName val="TOTAL MINDANAO"/>
      <sheetName val="SUMMARY ok"/>
      <sheetName val="executive summ ok"/>
      <sheetName val="ECs PROFITABILITY ok"/>
      <sheetName val="RESULTS OF OPERATIONS front) ok"/>
      <sheetName val="RESULTS OF OPERATIONS PER REGok"/>
      <sheetName val="TOP GROSSER OK"/>
      <sheetName val="TOP GAINERS OK"/>
      <sheetName val="TOP LOSERS OK"/>
      <sheetName val="TOP NO. OF CONSUMERS OK"/>
      <sheetName val="main"/>
      <sheetName val="main (2)"/>
      <sheetName val="main (3)"/>
      <sheetName val="Sheet1"/>
      <sheetName val="KPI"/>
      <sheetName val="Parameters"/>
    </sheetNames>
    <sheetDataSet>
      <sheetData sheetId="0" refreshError="1"/>
      <sheetData sheetId="1" refreshError="1">
        <row r="9">
          <cell r="B9" t="str">
            <v>INEC</v>
          </cell>
          <cell r="D9">
            <v>11960</v>
          </cell>
        </row>
        <row r="10">
          <cell r="B10" t="str">
            <v>ISECO</v>
          </cell>
          <cell r="D10">
            <v>97863.651599999983</v>
          </cell>
        </row>
        <row r="11">
          <cell r="B11" t="str">
            <v>LUELCO</v>
          </cell>
          <cell r="D11">
            <v>62594.862399999984</v>
          </cell>
        </row>
        <row r="12">
          <cell r="B12" t="str">
            <v>CENPELCO</v>
          </cell>
          <cell r="D12">
            <v>137720</v>
          </cell>
        </row>
        <row r="13">
          <cell r="B13" t="str">
            <v>PANELCO I</v>
          </cell>
          <cell r="D13">
            <v>16160.77919999999</v>
          </cell>
        </row>
        <row r="14">
          <cell r="B14" t="str">
            <v>PANELCO III</v>
          </cell>
          <cell r="D14">
            <v>146571.098</v>
          </cell>
        </row>
        <row r="15">
          <cell r="B15" t="str">
            <v>REGION I</v>
          </cell>
        </row>
        <row r="16">
          <cell r="B16" t="str">
            <v>ABRECO</v>
          </cell>
          <cell r="D16">
            <v>-52075.851599999995</v>
          </cell>
        </row>
        <row r="17">
          <cell r="B17" t="str">
            <v>BENECO</v>
          </cell>
          <cell r="D17">
            <v>7712.4835000000894</v>
          </cell>
        </row>
        <row r="18">
          <cell r="B18" t="str">
            <v>MOPRECO</v>
          </cell>
          <cell r="D18">
            <v>5622.4952000000048</v>
          </cell>
        </row>
        <row r="19">
          <cell r="B19" t="str">
            <v>IFELCO</v>
          </cell>
          <cell r="D19">
            <v>4763</v>
          </cell>
        </row>
        <row r="20">
          <cell r="B20" t="str">
            <v>KAELCO</v>
          </cell>
          <cell r="D20">
            <v>23902.310499999992</v>
          </cell>
        </row>
        <row r="21">
          <cell r="B21" t="str">
            <v>CAR</v>
          </cell>
        </row>
        <row r="22">
          <cell r="B22" t="str">
            <v>BATANELCO</v>
          </cell>
          <cell r="D22">
            <v>3423</v>
          </cell>
        </row>
        <row r="23">
          <cell r="B23" t="str">
            <v>CAGELCO I</v>
          </cell>
          <cell r="D23">
            <v>82509</v>
          </cell>
        </row>
        <row r="24">
          <cell r="B24" t="str">
            <v>CAGELCO II</v>
          </cell>
          <cell r="D24">
            <v>33459.601459200028</v>
          </cell>
        </row>
        <row r="25">
          <cell r="B25" t="str">
            <v>ISELCO I</v>
          </cell>
          <cell r="D25">
            <v>251665.51429209998</v>
          </cell>
        </row>
        <row r="26">
          <cell r="B26" t="str">
            <v>ISELCO II</v>
          </cell>
          <cell r="D26">
            <v>65080</v>
          </cell>
        </row>
        <row r="27">
          <cell r="B27" t="str">
            <v>NUVELCO</v>
          </cell>
          <cell r="D27">
            <v>0</v>
          </cell>
        </row>
        <row r="28">
          <cell r="B28" t="str">
            <v>QUIRELCO</v>
          </cell>
          <cell r="D28">
            <v>10771</v>
          </cell>
        </row>
        <row r="29">
          <cell r="B29" t="str">
            <v>REGION II</v>
          </cell>
        </row>
        <row r="30">
          <cell r="B30" t="str">
            <v>AURELCO</v>
          </cell>
          <cell r="D30">
            <v>26509</v>
          </cell>
        </row>
        <row r="31">
          <cell r="B31" t="str">
            <v>PENELCO</v>
          </cell>
          <cell r="D31">
            <v>122966</v>
          </cell>
        </row>
        <row r="32">
          <cell r="B32" t="str">
            <v>NEECO I</v>
          </cell>
          <cell r="D32">
            <v>114800.17079999996</v>
          </cell>
        </row>
        <row r="33">
          <cell r="B33" t="str">
            <v>NEECO II - Area I</v>
          </cell>
          <cell r="D33">
            <v>42601</v>
          </cell>
        </row>
        <row r="34">
          <cell r="B34" t="str">
            <v>NEECO II - Area II</v>
          </cell>
          <cell r="D34">
            <v>62162</v>
          </cell>
        </row>
        <row r="35">
          <cell r="B35" t="str">
            <v>PELCO I</v>
          </cell>
          <cell r="D35">
            <v>151111</v>
          </cell>
        </row>
        <row r="36">
          <cell r="B36" t="str">
            <v>PELCO II</v>
          </cell>
          <cell r="D36">
            <v>111100.16669999994</v>
          </cell>
        </row>
        <row r="37">
          <cell r="B37" t="str">
            <v>PELCO III</v>
          </cell>
          <cell r="D37">
            <v>-27459</v>
          </cell>
        </row>
        <row r="38">
          <cell r="B38" t="str">
            <v>PRESCO</v>
          </cell>
          <cell r="D38">
            <v>13662</v>
          </cell>
        </row>
        <row r="39">
          <cell r="B39" t="str">
            <v>SAJELCO</v>
          </cell>
          <cell r="D39">
            <v>20116.282799999986</v>
          </cell>
        </row>
        <row r="40">
          <cell r="B40" t="str">
            <v>TARELCO I</v>
          </cell>
          <cell r="D40">
            <v>119125</v>
          </cell>
        </row>
        <row r="41">
          <cell r="B41" t="str">
            <v>TARELCO II</v>
          </cell>
          <cell r="D41">
            <v>61077</v>
          </cell>
        </row>
        <row r="42">
          <cell r="B42" t="str">
            <v>ZAMECO I</v>
          </cell>
          <cell r="D42">
            <v>56876</v>
          </cell>
        </row>
        <row r="43">
          <cell r="B43" t="str">
            <v>ZAMECO II</v>
          </cell>
          <cell r="D43">
            <v>35227.535200000042</v>
          </cell>
        </row>
        <row r="44">
          <cell r="B44" t="str">
            <v>REGION III</v>
          </cell>
        </row>
        <row r="45">
          <cell r="B45" t="str">
            <v>BATELEC I</v>
          </cell>
          <cell r="D45">
            <v>233601</v>
          </cell>
        </row>
        <row r="46">
          <cell r="B46" t="str">
            <v>BATELEC II</v>
          </cell>
          <cell r="D46">
            <v>35572</v>
          </cell>
        </row>
        <row r="47">
          <cell r="B47" t="str">
            <v>BISELCO</v>
          </cell>
          <cell r="D47">
            <v>-897</v>
          </cell>
        </row>
        <row r="48">
          <cell r="B48" t="str">
            <v>FLECO</v>
          </cell>
          <cell r="D48">
            <v>34643</v>
          </cell>
        </row>
        <row r="49">
          <cell r="B49" t="str">
            <v>LUBELCO</v>
          </cell>
          <cell r="D49">
            <v>627</v>
          </cell>
        </row>
        <row r="50">
          <cell r="B50" t="str">
            <v>MARELCO</v>
          </cell>
          <cell r="D50">
            <v>4938</v>
          </cell>
        </row>
        <row r="51">
          <cell r="B51" t="str">
            <v>OMECO</v>
          </cell>
          <cell r="D51">
            <v>9649</v>
          </cell>
        </row>
        <row r="52">
          <cell r="B52" t="str">
            <v>ORMECO</v>
          </cell>
          <cell r="D52">
            <v>41334</v>
          </cell>
        </row>
        <row r="53">
          <cell r="B53" t="str">
            <v>PALECO</v>
          </cell>
          <cell r="D53">
            <v>42669</v>
          </cell>
        </row>
        <row r="54">
          <cell r="B54" t="str">
            <v>QUEZELCO I</v>
          </cell>
          <cell r="D54">
            <v>29642.942599999951</v>
          </cell>
        </row>
        <row r="55">
          <cell r="B55" t="str">
            <v xml:space="preserve">QUEZELCO II </v>
          </cell>
          <cell r="D55">
            <v>13390</v>
          </cell>
        </row>
        <row r="56">
          <cell r="B56" t="str">
            <v>TIELCO</v>
          </cell>
          <cell r="D56">
            <v>4315</v>
          </cell>
        </row>
        <row r="57">
          <cell r="B57" t="str">
            <v>ROMELCO</v>
          </cell>
          <cell r="D57">
            <v>7089</v>
          </cell>
        </row>
        <row r="58">
          <cell r="B58" t="str">
            <v>REGION IV</v>
          </cell>
        </row>
        <row r="59">
          <cell r="B59" t="str">
            <v>ALECO</v>
          </cell>
          <cell r="D59">
            <v>0</v>
          </cell>
        </row>
        <row r="60">
          <cell r="B60" t="str">
            <v>CANORECO</v>
          </cell>
          <cell r="D60">
            <v>38582</v>
          </cell>
        </row>
        <row r="61">
          <cell r="B61" t="str">
            <v>CASURECO I</v>
          </cell>
          <cell r="D61">
            <v>371</v>
          </cell>
        </row>
        <row r="62">
          <cell r="B62" t="str">
            <v>CASURECO II</v>
          </cell>
          <cell r="D62">
            <v>99727.500100000063</v>
          </cell>
        </row>
        <row r="63">
          <cell r="B63" t="str">
            <v>CASURECO III</v>
          </cell>
          <cell r="D63">
            <v>22704</v>
          </cell>
        </row>
        <row r="64">
          <cell r="B64" t="str">
            <v>CASURECO IV</v>
          </cell>
          <cell r="D64">
            <v>14270</v>
          </cell>
        </row>
        <row r="65">
          <cell r="B65" t="str">
            <v>FICELCO</v>
          </cell>
          <cell r="D65">
            <v>-5018.0596999999834</v>
          </cell>
        </row>
        <row r="66">
          <cell r="B66" t="str">
            <v>MASELCO</v>
          </cell>
          <cell r="D66">
            <v>10504</v>
          </cell>
        </row>
        <row r="67">
          <cell r="B67" t="str">
            <v>SORECO I</v>
          </cell>
          <cell r="D67">
            <v>20179</v>
          </cell>
        </row>
        <row r="68">
          <cell r="B68" t="str">
            <v>SORECO II</v>
          </cell>
          <cell r="D68">
            <v>19637.282400000026</v>
          </cell>
        </row>
        <row r="69">
          <cell r="B69" t="str">
            <v>TISELCO</v>
          </cell>
          <cell r="D69">
            <v>11728.6014</v>
          </cell>
        </row>
        <row r="70">
          <cell r="B70" t="str">
            <v>REGION V</v>
          </cell>
        </row>
        <row r="71">
          <cell r="B71" t="str">
            <v>AKELCO</v>
          </cell>
          <cell r="D71">
            <v>68343</v>
          </cell>
        </row>
        <row r="72">
          <cell r="B72" t="str">
            <v>ANTECO</v>
          </cell>
          <cell r="D72">
            <v>45561.082599999965</v>
          </cell>
        </row>
        <row r="73">
          <cell r="B73" t="str">
            <v>CAPELCO</v>
          </cell>
          <cell r="D73">
            <v>26895.635299999965</v>
          </cell>
        </row>
        <row r="74">
          <cell r="B74" t="str">
            <v>CENECO</v>
          </cell>
          <cell r="D74">
            <v>-98770.103999999817</v>
          </cell>
        </row>
        <row r="75">
          <cell r="B75" t="str">
            <v>GUIMELCO</v>
          </cell>
          <cell r="D75">
            <v>5825.9418000000005</v>
          </cell>
        </row>
        <row r="76">
          <cell r="B76" t="str">
            <v>ILECO I</v>
          </cell>
          <cell r="D76">
            <v>54022.51640000008</v>
          </cell>
        </row>
        <row r="77">
          <cell r="B77" t="str">
            <v>ILECO II</v>
          </cell>
          <cell r="D77">
            <v>65842</v>
          </cell>
        </row>
        <row r="78">
          <cell r="B78" t="str">
            <v>ILECO III</v>
          </cell>
          <cell r="D78">
            <v>3028.3224000000046</v>
          </cell>
        </row>
        <row r="79">
          <cell r="B79" t="str">
            <v>NOCECO</v>
          </cell>
          <cell r="D79">
            <v>32519.346799999941</v>
          </cell>
        </row>
        <row r="80">
          <cell r="B80" t="str">
            <v>NONECO</v>
          </cell>
          <cell r="D80">
            <v>68861</v>
          </cell>
        </row>
        <row r="81">
          <cell r="B81" t="str">
            <v>REGION VI</v>
          </cell>
        </row>
        <row r="82">
          <cell r="B82" t="str">
            <v>BANELCO</v>
          </cell>
          <cell r="D82">
            <v>3287.0310999999929</v>
          </cell>
        </row>
        <row r="83">
          <cell r="B83" t="str">
            <v>BOHECO I</v>
          </cell>
          <cell r="D83">
            <v>44411</v>
          </cell>
        </row>
        <row r="84">
          <cell r="B84" t="str">
            <v>BOHECO II</v>
          </cell>
          <cell r="D84">
            <v>25987</v>
          </cell>
        </row>
        <row r="85">
          <cell r="B85" t="str">
            <v>CELCO</v>
          </cell>
          <cell r="D85">
            <v>-238</v>
          </cell>
        </row>
        <row r="86">
          <cell r="B86" t="str">
            <v>CEBECO I</v>
          </cell>
          <cell r="D86">
            <v>50342</v>
          </cell>
        </row>
        <row r="87">
          <cell r="B87" t="str">
            <v>CEBECO II</v>
          </cell>
          <cell r="D87">
            <v>84608</v>
          </cell>
        </row>
        <row r="88">
          <cell r="B88" t="str">
            <v>CEBECO III</v>
          </cell>
          <cell r="D88">
            <v>26670</v>
          </cell>
        </row>
        <row r="89">
          <cell r="B89" t="str">
            <v>NORECO I</v>
          </cell>
          <cell r="D89">
            <v>-4152.415800000017</v>
          </cell>
        </row>
        <row r="90">
          <cell r="B90" t="str">
            <v>NORECO II</v>
          </cell>
          <cell r="D90">
            <v>52678</v>
          </cell>
        </row>
        <row r="91">
          <cell r="B91" t="str">
            <v>PROSIELCO</v>
          </cell>
          <cell r="D91">
            <v>298</v>
          </cell>
        </row>
        <row r="92">
          <cell r="B92" t="str">
            <v>REGION VII</v>
          </cell>
        </row>
        <row r="93">
          <cell r="B93" t="str">
            <v>BILECO</v>
          </cell>
          <cell r="D93">
            <v>12958</v>
          </cell>
        </row>
        <row r="94">
          <cell r="B94" t="str">
            <v>ESAMELCO</v>
          </cell>
          <cell r="D94">
            <v>21303</v>
          </cell>
        </row>
        <row r="95">
          <cell r="B95" t="str">
            <v>NORSAMELCO</v>
          </cell>
          <cell r="D95">
            <v>33568</v>
          </cell>
        </row>
        <row r="96">
          <cell r="B96" t="str">
            <v>SAMELCO I</v>
          </cell>
          <cell r="D96">
            <v>17716.40400000001</v>
          </cell>
        </row>
        <row r="97">
          <cell r="B97" t="str">
            <v>SAMELCO II</v>
          </cell>
          <cell r="D97">
            <v>40141.033522300015</v>
          </cell>
        </row>
        <row r="98">
          <cell r="B98" t="str">
            <v>LEYECO I/DORELCO</v>
          </cell>
          <cell r="D98">
            <v>14497.398257255991</v>
          </cell>
        </row>
        <row r="99">
          <cell r="B99" t="str">
            <v>LEYECO II</v>
          </cell>
          <cell r="D99">
            <v>6794.4239999999991</v>
          </cell>
        </row>
        <row r="100">
          <cell r="B100" t="str">
            <v>LEYECO III</v>
          </cell>
          <cell r="D100">
            <v>31017</v>
          </cell>
        </row>
        <row r="101">
          <cell r="B101" t="str">
            <v>LEYECO IV</v>
          </cell>
          <cell r="D101">
            <v>23846</v>
          </cell>
        </row>
        <row r="102">
          <cell r="B102" t="str">
            <v>LEYECO V</v>
          </cell>
          <cell r="D102">
            <v>-56750.774038100033</v>
          </cell>
        </row>
        <row r="103">
          <cell r="B103" t="str">
            <v>SOLECO</v>
          </cell>
          <cell r="D103">
            <v>55650.907425599988</v>
          </cell>
        </row>
        <row r="104">
          <cell r="B104" t="str">
            <v>REGION VIII</v>
          </cell>
        </row>
        <row r="105">
          <cell r="B105" t="str">
            <v>ZAMCELCO</v>
          </cell>
          <cell r="D105">
            <v>-42984</v>
          </cell>
        </row>
        <row r="106">
          <cell r="B106" t="str">
            <v>ZANECO</v>
          </cell>
          <cell r="D106">
            <v>19576.756500000018</v>
          </cell>
        </row>
        <row r="107">
          <cell r="B107" t="str">
            <v>ZAMSURECO I</v>
          </cell>
          <cell r="D107">
            <v>45209.92614320002</v>
          </cell>
        </row>
        <row r="108">
          <cell r="B108" t="str">
            <v>ZAMSURECO II</v>
          </cell>
          <cell r="D108">
            <v>-34199.083657999989</v>
          </cell>
        </row>
        <row r="109">
          <cell r="B109" t="str">
            <v>REGION IX</v>
          </cell>
        </row>
        <row r="110">
          <cell r="B110" t="str">
            <v>BASELCO</v>
          </cell>
          <cell r="D110">
            <v>-33694</v>
          </cell>
        </row>
        <row r="111">
          <cell r="B111" t="str">
            <v>CASELCO</v>
          </cell>
          <cell r="D111">
            <v>0</v>
          </cell>
        </row>
        <row r="112">
          <cell r="B112" t="str">
            <v>MAGELCO</v>
          </cell>
          <cell r="D112">
            <v>-45364</v>
          </cell>
        </row>
        <row r="113">
          <cell r="B113" t="str">
            <v>SIASELCO</v>
          </cell>
          <cell r="D113">
            <v>1994</v>
          </cell>
        </row>
        <row r="114">
          <cell r="B114" t="str">
            <v>SULECO</v>
          </cell>
          <cell r="D114">
            <v>-6980.5339000000095</v>
          </cell>
        </row>
        <row r="115">
          <cell r="B115" t="str">
            <v>TAWELCO</v>
          </cell>
          <cell r="D115">
            <v>-67845</v>
          </cell>
        </row>
        <row r="116">
          <cell r="B116" t="str">
            <v>LASURECO</v>
          </cell>
          <cell r="D116">
            <v>-30048.70259999999</v>
          </cell>
        </row>
        <row r="117">
          <cell r="B117" t="str">
            <v>ARMM</v>
          </cell>
        </row>
        <row r="118">
          <cell r="B118" t="str">
            <v>FIBECO</v>
          </cell>
          <cell r="D118">
            <v>22160</v>
          </cell>
        </row>
        <row r="119">
          <cell r="B119" t="str">
            <v>BUSECO</v>
          </cell>
          <cell r="D119">
            <v>66200.051219200017</v>
          </cell>
        </row>
        <row r="120">
          <cell r="B120" t="str">
            <v>CAMELCO</v>
          </cell>
          <cell r="D120">
            <v>17370</v>
          </cell>
        </row>
        <row r="121">
          <cell r="B121" t="str">
            <v>LANECO</v>
          </cell>
          <cell r="D121">
            <v>29149.800817359996</v>
          </cell>
        </row>
        <row r="122">
          <cell r="B122" t="str">
            <v>MOELCI I</v>
          </cell>
          <cell r="D122">
            <v>4231.9807423999882</v>
          </cell>
        </row>
        <row r="123">
          <cell r="B123" t="str">
            <v>MOELCI II</v>
          </cell>
          <cell r="D123">
            <v>80453</v>
          </cell>
        </row>
        <row r="124">
          <cell r="B124" t="str">
            <v>MORESCO I</v>
          </cell>
          <cell r="D124">
            <v>39138</v>
          </cell>
        </row>
        <row r="125">
          <cell r="B125" t="str">
            <v>MORESCO II</v>
          </cell>
          <cell r="D125">
            <v>12317</v>
          </cell>
        </row>
        <row r="126">
          <cell r="B126" t="str">
            <v>REGION X</v>
          </cell>
        </row>
        <row r="127">
          <cell r="B127" t="str">
            <v>DANECO</v>
          </cell>
          <cell r="D127">
            <v>145584</v>
          </cell>
        </row>
        <row r="128">
          <cell r="B128" t="str">
            <v>DASURECO</v>
          </cell>
          <cell r="D128">
            <v>47006.620399999898</v>
          </cell>
        </row>
        <row r="129">
          <cell r="B129" t="str">
            <v>DORECO</v>
          </cell>
          <cell r="D129">
            <v>60767</v>
          </cell>
        </row>
        <row r="130">
          <cell r="B130" t="str">
            <v>REGION XI</v>
          </cell>
        </row>
        <row r="131">
          <cell r="B131" t="str">
            <v>COTELCO</v>
          </cell>
          <cell r="D131">
            <v>27585</v>
          </cell>
        </row>
        <row r="132">
          <cell r="B132" t="str">
            <v>COTELCO-PPALMA</v>
          </cell>
          <cell r="D132">
            <v>1570</v>
          </cell>
        </row>
        <row r="133">
          <cell r="B133" t="str">
            <v>SOCOTECO I</v>
          </cell>
          <cell r="D133">
            <v>27873.486400000053</v>
          </cell>
        </row>
        <row r="134">
          <cell r="B134" t="str">
            <v>SOCOTECO II</v>
          </cell>
          <cell r="D134">
            <v>111253</v>
          </cell>
        </row>
        <row r="135">
          <cell r="B135" t="str">
            <v>SUKELCO</v>
          </cell>
          <cell r="D135">
            <v>16197</v>
          </cell>
        </row>
        <row r="136">
          <cell r="B136" t="str">
            <v>REGION XII</v>
          </cell>
        </row>
        <row r="137">
          <cell r="B137" t="str">
            <v>ANECO</v>
          </cell>
          <cell r="D137">
            <v>43297</v>
          </cell>
        </row>
        <row r="138">
          <cell r="B138" t="str">
            <v>ASELCO</v>
          </cell>
          <cell r="D138">
            <v>60927</v>
          </cell>
        </row>
        <row r="139">
          <cell r="B139" t="str">
            <v>DIELCO</v>
          </cell>
          <cell r="D139">
            <v>3399.1143999999986</v>
          </cell>
        </row>
        <row r="140">
          <cell r="B140" t="str">
            <v>SIARELCO</v>
          </cell>
          <cell r="D140">
            <v>9183</v>
          </cell>
        </row>
        <row r="141">
          <cell r="B141" t="str">
            <v>SURNECO</v>
          </cell>
          <cell r="D141">
            <v>45679</v>
          </cell>
        </row>
        <row r="142">
          <cell r="B142" t="str">
            <v>SURSECO I</v>
          </cell>
          <cell r="D142">
            <v>15283</v>
          </cell>
        </row>
        <row r="143">
          <cell r="B143" t="str">
            <v>SURSECO II</v>
          </cell>
          <cell r="D143">
            <v>10066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2">
          <cell r="A2" t="str">
            <v>CENPELCO</v>
          </cell>
          <cell r="C2">
            <v>1918495</v>
          </cell>
          <cell r="D2">
            <v>200155.43299999999</v>
          </cell>
          <cell r="E2">
            <v>9.5850258533826569</v>
          </cell>
          <cell r="F2">
            <v>7.4266609145815359</v>
          </cell>
          <cell r="G2">
            <v>137720</v>
          </cell>
          <cell r="I2" t="e">
            <v>#REF!</v>
          </cell>
          <cell r="J2" t="e">
            <v>#REF!</v>
          </cell>
          <cell r="L2">
            <v>13.721726045388063</v>
          </cell>
        </row>
        <row r="3">
          <cell r="A3" t="str">
            <v>INEC</v>
          </cell>
          <cell r="C3">
            <v>1589382</v>
          </cell>
          <cell r="D3">
            <v>170673.84599999999</v>
          </cell>
          <cell r="E3">
            <v>9.3123934173253478</v>
          </cell>
          <cell r="F3">
            <v>0.85484624918339314</v>
          </cell>
          <cell r="G3">
            <v>11960</v>
          </cell>
          <cell r="I3" t="e">
            <v>#REF!</v>
          </cell>
          <cell r="J3" t="e">
            <v>#REF!</v>
          </cell>
          <cell r="L3">
            <v>11.29778326974334</v>
          </cell>
        </row>
        <row r="4">
          <cell r="A4" t="str">
            <v>ISECO</v>
          </cell>
          <cell r="C4">
            <v>1388688</v>
          </cell>
          <cell r="D4">
            <v>159790.674</v>
          </cell>
          <cell r="E4">
            <v>8.6906698947899805</v>
          </cell>
          <cell r="F4">
            <v>7.3450385093505117</v>
          </cell>
          <cell r="G4">
            <v>97863.651599999983</v>
          </cell>
          <cell r="I4" t="e">
            <v>#REF!</v>
          </cell>
          <cell r="J4" t="e">
            <v>#REF!</v>
          </cell>
          <cell r="L4">
            <v>9.9378956156590057</v>
          </cell>
        </row>
        <row r="5">
          <cell r="A5" t="str">
            <v>LUELCO</v>
          </cell>
          <cell r="C5">
            <v>1081899</v>
          </cell>
          <cell r="D5">
            <v>115632.253</v>
          </cell>
          <cell r="E5">
            <v>9.3563774114130602</v>
          </cell>
          <cell r="F5">
            <v>5.9867544768309058</v>
          </cell>
          <cell r="G5">
            <v>62594.862399999984</v>
          </cell>
          <cell r="I5" t="e">
            <v>#REF!</v>
          </cell>
          <cell r="J5" t="e">
            <v>#REF!</v>
          </cell>
          <cell r="L5">
            <v>11.222663404191104</v>
          </cell>
        </row>
        <row r="6">
          <cell r="A6" t="str">
            <v>PANELCO I</v>
          </cell>
          <cell r="C6">
            <v>560600</v>
          </cell>
          <cell r="D6">
            <v>63456.197</v>
          </cell>
          <cell r="E6">
            <v>8.834440551172646</v>
          </cell>
          <cell r="F6">
            <v>2.9891068997565968</v>
          </cell>
          <cell r="G6">
            <v>16160.77919999999</v>
          </cell>
          <cell r="I6" t="e">
            <v>#REF!</v>
          </cell>
          <cell r="J6" t="e">
            <v>#REF!</v>
          </cell>
          <cell r="L6">
            <v>13.738421713325183</v>
          </cell>
        </row>
        <row r="7">
          <cell r="A7" t="str">
            <v>PANELCO III</v>
          </cell>
          <cell r="C7">
            <v>1820458</v>
          </cell>
          <cell r="D7">
            <v>193140.09299999999</v>
          </cell>
          <cell r="E7">
            <v>9.4255831180530709</v>
          </cell>
          <cell r="F7">
            <v>8.1177634664365517</v>
          </cell>
          <cell r="G7">
            <v>146571.098</v>
          </cell>
          <cell r="I7" t="e">
            <v>#REF!</v>
          </cell>
          <cell r="J7" t="e">
            <v>#REF!</v>
          </cell>
          <cell r="L7">
            <v>15.525331376012582</v>
          </cell>
        </row>
        <row r="9">
          <cell r="C9">
            <v>8359522</v>
          </cell>
          <cell r="D9">
            <v>902848.49600000004</v>
          </cell>
          <cell r="G9">
            <v>472870.39119999995</v>
          </cell>
          <cell r="H9">
            <v>0</v>
          </cell>
          <cell r="I9" t="e">
            <v>#REF!</v>
          </cell>
          <cell r="J9" t="e">
            <v>#REF!</v>
          </cell>
          <cell r="K9">
            <v>0</v>
          </cell>
        </row>
        <row r="11">
          <cell r="A11" t="str">
            <v>ABRECO</v>
          </cell>
          <cell r="C11">
            <v>277536</v>
          </cell>
          <cell r="D11">
            <v>29142.255000000001</v>
          </cell>
          <cell r="E11">
            <v>9.523490889775001</v>
          </cell>
          <cell r="F11">
            <v>-18.46994463204415</v>
          </cell>
          <cell r="H11">
            <v>-52075.851599999995</v>
          </cell>
          <cell r="I11" t="e">
            <v>#REF!</v>
          </cell>
          <cell r="K11" t="e">
            <v>#REF!</v>
          </cell>
          <cell r="L11">
            <v>13.750084904014434</v>
          </cell>
        </row>
        <row r="12">
          <cell r="A12" t="str">
            <v>BENECO</v>
          </cell>
          <cell r="C12">
            <v>2082526</v>
          </cell>
          <cell r="D12">
            <v>266154.69900000002</v>
          </cell>
          <cell r="E12">
            <v>7.8244945808753119</v>
          </cell>
          <cell r="F12">
            <v>0.37935822351239962</v>
          </cell>
          <cell r="G12">
            <v>7712.4835000000894</v>
          </cell>
          <cell r="I12" t="e">
            <v>#REF!</v>
          </cell>
          <cell r="K12" t="e">
            <v>#REF!</v>
          </cell>
          <cell r="L12">
            <v>9.114928982500313</v>
          </cell>
        </row>
        <row r="13">
          <cell r="A13" t="str">
            <v>IFELCO</v>
          </cell>
          <cell r="C13">
            <v>131399</v>
          </cell>
          <cell r="D13">
            <v>11986.124</v>
          </cell>
          <cell r="E13">
            <v>10.962593078463064</v>
          </cell>
          <cell r="F13">
            <v>3.8025211761230726</v>
          </cell>
          <cell r="G13">
            <v>4763</v>
          </cell>
          <cell r="I13" t="e">
            <v>#REF!</v>
          </cell>
          <cell r="J13" t="e">
            <v>#REF!</v>
          </cell>
          <cell r="L13">
            <v>14.8762998307059</v>
          </cell>
        </row>
        <row r="14">
          <cell r="A14" t="str">
            <v>KAELCO</v>
          </cell>
          <cell r="C14">
            <v>210734</v>
          </cell>
          <cell r="D14">
            <v>18265.28</v>
          </cell>
          <cell r="E14">
            <v>11.537408679199006</v>
          </cell>
          <cell r="F14">
            <v>11.356186983456423</v>
          </cell>
          <cell r="G14">
            <v>23902.310499999992</v>
          </cell>
          <cell r="I14" t="e">
            <v>#REF!</v>
          </cell>
          <cell r="J14" t="e">
            <v>#REF!</v>
          </cell>
          <cell r="L14">
            <v>13.612189792021335</v>
          </cell>
        </row>
        <row r="15">
          <cell r="A15" t="str">
            <v>MOPRECO</v>
          </cell>
          <cell r="C15">
            <v>138699</v>
          </cell>
          <cell r="D15">
            <v>13333.749</v>
          </cell>
          <cell r="E15">
            <v>10.402100714510226</v>
          </cell>
          <cell r="F15">
            <v>4.0525848229035741</v>
          </cell>
          <cell r="G15">
            <v>5622.4952000000048</v>
          </cell>
          <cell r="I15" t="e">
            <v>#REF!</v>
          </cell>
          <cell r="J15" t="e">
            <v>#REF!</v>
          </cell>
          <cell r="L15">
            <v>11.122818551668891</v>
          </cell>
        </row>
        <row r="17">
          <cell r="C17">
            <v>2840894</v>
          </cell>
          <cell r="D17">
            <v>338882.10700000002</v>
          </cell>
          <cell r="G17">
            <v>42000.289200000087</v>
          </cell>
          <cell r="H17">
            <v>-52075.851599999995</v>
          </cell>
          <cell r="I17" t="e">
            <v>#REF!</v>
          </cell>
          <cell r="J17" t="e">
            <v>#REF!</v>
          </cell>
          <cell r="K17" t="e">
            <v>#REF!</v>
          </cell>
        </row>
        <row r="19">
          <cell r="A19" t="str">
            <v>BATANELCO</v>
          </cell>
          <cell r="C19">
            <v>47655</v>
          </cell>
          <cell r="D19">
            <v>4534.4350000000004</v>
          </cell>
          <cell r="E19">
            <v>10.509578370844437</v>
          </cell>
          <cell r="F19">
            <v>7</v>
          </cell>
          <cell r="G19">
            <v>3423</v>
          </cell>
          <cell r="I19" t="e">
            <v>#REF!</v>
          </cell>
          <cell r="J19" t="e">
            <v>#REF!</v>
          </cell>
          <cell r="L19">
            <v>6.0906130719054037</v>
          </cell>
        </row>
        <row r="20">
          <cell r="A20" t="str">
            <v>CAGELCO I</v>
          </cell>
          <cell r="C20">
            <v>1418672</v>
          </cell>
          <cell r="D20">
            <v>136424.78099999999</v>
          </cell>
          <cell r="E20">
            <v>10.398931848019606</v>
          </cell>
          <cell r="F20">
            <v>6</v>
          </cell>
          <cell r="G20">
            <v>82509</v>
          </cell>
          <cell r="I20" t="e">
            <v>#REF!</v>
          </cell>
          <cell r="K20" t="e">
            <v>#REF!</v>
          </cell>
          <cell r="L20">
            <v>12.111936932961488</v>
          </cell>
        </row>
        <row r="21">
          <cell r="A21" t="str">
            <v>CAGELCO II</v>
          </cell>
          <cell r="C21">
            <v>839738</v>
          </cell>
          <cell r="D21">
            <v>80895.044999999998</v>
          </cell>
          <cell r="E21">
            <v>10.380586351117056</v>
          </cell>
          <cell r="F21">
            <v>4</v>
          </cell>
          <cell r="G21">
            <v>33459.601459200028</v>
          </cell>
          <cell r="I21" t="e">
            <v>#REF!</v>
          </cell>
          <cell r="J21" t="e">
            <v>#REF!</v>
          </cell>
          <cell r="L21">
            <v>12.561853605938115</v>
          </cell>
        </row>
        <row r="22">
          <cell r="A22" t="str">
            <v>ISELCO I</v>
          </cell>
          <cell r="C22">
            <v>2315215</v>
          </cell>
          <cell r="D22">
            <v>215833.55300000001</v>
          </cell>
          <cell r="E22">
            <v>10.726853947495364</v>
          </cell>
          <cell r="F22">
            <v>12</v>
          </cell>
          <cell r="G22">
            <v>251665.51429209998</v>
          </cell>
          <cell r="I22" t="e">
            <v>#REF!</v>
          </cell>
          <cell r="K22" t="e">
            <v>#REF!</v>
          </cell>
          <cell r="L22">
            <v>13.948592206207422</v>
          </cell>
        </row>
        <row r="23">
          <cell r="A23" t="str">
            <v>ISELCO II</v>
          </cell>
          <cell r="C23">
            <v>979568</v>
          </cell>
          <cell r="D23">
            <v>110618.826</v>
          </cell>
          <cell r="E23">
            <v>8.8553461957732225</v>
          </cell>
          <cell r="F23">
            <v>6</v>
          </cell>
          <cell r="G23">
            <v>65080</v>
          </cell>
          <cell r="I23" t="e">
            <v>#REF!</v>
          </cell>
          <cell r="K23" t="e">
            <v>#REF!</v>
          </cell>
          <cell r="L23">
            <v>16.082862609883993</v>
          </cell>
        </row>
        <row r="24">
          <cell r="A24" t="str">
            <v>NUVELCO</v>
          </cell>
          <cell r="C24">
            <v>0</v>
          </cell>
          <cell r="D24">
            <v>0</v>
          </cell>
          <cell r="E24" t="e">
            <v>#DIV/0!</v>
          </cell>
          <cell r="F24">
            <v>0</v>
          </cell>
          <cell r="H24">
            <v>0</v>
          </cell>
          <cell r="I24" t="e">
            <v>#REF!</v>
          </cell>
          <cell r="J24" t="e">
            <v>#REF!</v>
          </cell>
          <cell r="L24">
            <v>0</v>
          </cell>
        </row>
        <row r="25">
          <cell r="A25" t="str">
            <v>QUIRELCO</v>
          </cell>
          <cell r="C25">
            <v>208330</v>
          </cell>
          <cell r="D25">
            <v>20965.967980000001</v>
          </cell>
          <cell r="E25">
            <v>9.9365791361854399</v>
          </cell>
          <cell r="F25">
            <v>5</v>
          </cell>
          <cell r="G25">
            <v>10771</v>
          </cell>
          <cell r="I25" t="e">
            <v>#REF!</v>
          </cell>
          <cell r="K25" t="e">
            <v>#REF!</v>
          </cell>
          <cell r="L25">
            <v>16.657523953890639</v>
          </cell>
        </row>
        <row r="27">
          <cell r="C27">
            <v>5809178</v>
          </cell>
          <cell r="D27">
            <v>569272.60797999997</v>
          </cell>
          <cell r="G27">
            <v>446908.11575130001</v>
          </cell>
          <cell r="H27">
            <v>0</v>
          </cell>
          <cell r="I27" t="e">
            <v>#REF!</v>
          </cell>
          <cell r="J27" t="e">
            <v>#REF!</v>
          </cell>
          <cell r="K27" t="e">
            <v>#REF!</v>
          </cell>
        </row>
        <row r="29">
          <cell r="A29" t="str">
            <v>AURELCO</v>
          </cell>
          <cell r="C29">
            <v>271784</v>
          </cell>
          <cell r="D29">
            <v>24380.202000000001</v>
          </cell>
          <cell r="E29">
            <v>11.147733722632815</v>
          </cell>
          <cell r="F29">
            <v>10.172841211730486</v>
          </cell>
          <cell r="G29">
            <v>26509</v>
          </cell>
          <cell r="I29" t="e">
            <v>#REF!</v>
          </cell>
          <cell r="J29" t="e">
            <v>#REF!</v>
          </cell>
          <cell r="L29">
            <v>10.615665923511679</v>
          </cell>
        </row>
        <row r="30">
          <cell r="A30" t="str">
            <v>NEECO I</v>
          </cell>
          <cell r="C30">
            <v>819866</v>
          </cell>
          <cell r="D30">
            <v>95358.334000000003</v>
          </cell>
          <cell r="E30">
            <v>8.5977382952181181</v>
          </cell>
          <cell r="F30">
            <v>13.893478674498287</v>
          </cell>
          <cell r="G30">
            <v>114800.17079999996</v>
          </cell>
          <cell r="I30" t="e">
            <v>#REF!</v>
          </cell>
          <cell r="J30" t="e">
            <v>#REF!</v>
          </cell>
          <cell r="L30">
            <v>12.44901048919486</v>
          </cell>
        </row>
        <row r="31">
          <cell r="A31" t="str">
            <v>NEECO II - Area I</v>
          </cell>
          <cell r="C31">
            <v>987329</v>
          </cell>
          <cell r="D31">
            <v>102458.16899999999</v>
          </cell>
          <cell r="E31">
            <v>9.6364107385131987</v>
          </cell>
          <cell r="F31">
            <v>4.3107382421303049</v>
          </cell>
          <cell r="G31">
            <v>42601</v>
          </cell>
          <cell r="I31" t="e">
            <v>#REF!</v>
          </cell>
          <cell r="J31" t="e">
            <v>#REF!</v>
          </cell>
          <cell r="L31">
            <v>11.447164812433583</v>
          </cell>
        </row>
        <row r="32">
          <cell r="A32" t="str">
            <v>NEECO II - Area II</v>
          </cell>
          <cell r="C32">
            <v>1081967</v>
          </cell>
          <cell r="D32">
            <v>116808.852</v>
          </cell>
          <cell r="E32">
            <v>9.2627140963597512</v>
          </cell>
          <cell r="F32">
            <v>5.8878856104743402</v>
          </cell>
          <cell r="G32">
            <v>62162</v>
          </cell>
          <cell r="I32" t="e">
            <v>#REF!</v>
          </cell>
          <cell r="J32" t="e">
            <v>#REF!</v>
          </cell>
          <cell r="L32">
            <v>9.6009195401660339</v>
          </cell>
        </row>
        <row r="33">
          <cell r="A33" t="str">
            <v>PELCO I</v>
          </cell>
          <cell r="C33">
            <v>1143664</v>
          </cell>
          <cell r="D33">
            <v>137277.80900000001</v>
          </cell>
          <cell r="E33">
            <v>8.3310187446246307</v>
          </cell>
          <cell r="F33">
            <v>14.745629571080762</v>
          </cell>
          <cell r="G33">
            <v>151111</v>
          </cell>
          <cell r="I33" t="e">
            <v>#REF!</v>
          </cell>
          <cell r="J33" t="e">
            <v>#REF!</v>
          </cell>
          <cell r="L33">
            <v>7.7879399102019535</v>
          </cell>
        </row>
        <row r="34">
          <cell r="A34" t="str">
            <v>PELCO II</v>
          </cell>
          <cell r="C34">
            <v>2445388</v>
          </cell>
          <cell r="D34">
            <v>256331.394</v>
          </cell>
          <cell r="E34">
            <v>9.5399473386392923</v>
          </cell>
          <cell r="F34">
            <v>4.6337645790501751</v>
          </cell>
          <cell r="G34">
            <v>111100.16669999994</v>
          </cell>
          <cell r="I34" t="e">
            <v>#REF!</v>
          </cell>
          <cell r="K34" t="e">
            <v>#REF!</v>
          </cell>
          <cell r="L34">
            <v>13.443215294834483</v>
          </cell>
        </row>
        <row r="35">
          <cell r="A35" t="str">
            <v>PELCO III</v>
          </cell>
          <cell r="C35">
            <v>968407</v>
          </cell>
          <cell r="D35">
            <v>101443.443</v>
          </cell>
          <cell r="F35">
            <v>-3.070978420725945</v>
          </cell>
          <cell r="H35">
            <v>-27459</v>
          </cell>
          <cell r="I35" t="e">
            <v>#REF!</v>
          </cell>
          <cell r="K35" t="e">
            <v>#REF!</v>
          </cell>
          <cell r="L35">
            <v>16.728710368716786</v>
          </cell>
        </row>
        <row r="36">
          <cell r="A36" t="str">
            <v>PENELCO</v>
          </cell>
          <cell r="C36">
            <v>2398959</v>
          </cell>
          <cell r="D36">
            <v>281296.90600000002</v>
          </cell>
          <cell r="E36">
            <v>8.5282096917198231</v>
          </cell>
          <cell r="F36">
            <v>5.7303163962654109</v>
          </cell>
          <cell r="G36">
            <v>122966</v>
          </cell>
          <cell r="I36" t="e">
            <v>#REF!</v>
          </cell>
          <cell r="J36" t="e">
            <v>#REF!</v>
          </cell>
          <cell r="L36">
            <v>7.8472037286711958</v>
          </cell>
        </row>
        <row r="37">
          <cell r="A37" t="str">
            <v>PRESCO</v>
          </cell>
          <cell r="C37">
            <v>234759</v>
          </cell>
          <cell r="D37">
            <v>25530.623</v>
          </cell>
          <cell r="E37">
            <v>9.1951927690914559</v>
          </cell>
          <cell r="F37">
            <v>6.1426817918178509</v>
          </cell>
          <cell r="G37">
            <v>13662</v>
          </cell>
          <cell r="I37" t="e">
            <v>#REF!</v>
          </cell>
          <cell r="J37" t="e">
            <v>#REF!</v>
          </cell>
          <cell r="L37">
            <v>9.2797836299239886</v>
          </cell>
        </row>
        <row r="38">
          <cell r="A38" t="str">
            <v>SAJELCO</v>
          </cell>
          <cell r="C38">
            <v>450038</v>
          </cell>
          <cell r="D38">
            <v>52152.856</v>
          </cell>
          <cell r="E38">
            <v>8.6292110253751009</v>
          </cell>
          <cell r="F38">
            <v>4.2835847146527914</v>
          </cell>
          <cell r="G38">
            <v>20116.282799999986</v>
          </cell>
          <cell r="I38" t="e">
            <v>#REF!</v>
          </cell>
          <cell r="J38" t="e">
            <v>#REF!</v>
          </cell>
          <cell r="L38">
            <v>10.183387213174123</v>
          </cell>
        </row>
        <row r="39">
          <cell r="A39" t="str">
            <v>TARELCO I</v>
          </cell>
          <cell r="C39">
            <v>1140486</v>
          </cell>
          <cell r="D39">
            <v>138244.677</v>
          </cell>
          <cell r="E39">
            <v>8.2497642929137882</v>
          </cell>
          <cell r="F39">
            <v>10.355237903169725</v>
          </cell>
          <cell r="G39">
            <v>119125</v>
          </cell>
          <cell r="I39" t="e">
            <v>#REF!</v>
          </cell>
          <cell r="J39" t="e">
            <v>#REF!</v>
          </cell>
          <cell r="L39">
            <v>8.4013798695651722</v>
          </cell>
        </row>
        <row r="40">
          <cell r="A40" t="str">
            <v>TARELCO II</v>
          </cell>
          <cell r="C40">
            <v>1224404</v>
          </cell>
          <cell r="D40">
            <v>148850.02299999999</v>
          </cell>
          <cell r="E40">
            <v>8.2257562029399232</v>
          </cell>
          <cell r="F40">
            <v>5.1216794030116075</v>
          </cell>
          <cell r="G40">
            <v>61077</v>
          </cell>
          <cell r="I40" t="e">
            <v>#REF!</v>
          </cell>
          <cell r="J40" t="e">
            <v>#REF!</v>
          </cell>
          <cell r="L40">
            <v>7.8681324262670191</v>
          </cell>
        </row>
        <row r="41">
          <cell r="A41" t="str">
            <v>ZAMECO I</v>
          </cell>
          <cell r="C41">
            <v>554679</v>
          </cell>
          <cell r="D41">
            <v>62488.231</v>
          </cell>
          <cell r="E41">
            <v>8.8765354871383693</v>
          </cell>
          <cell r="F41">
            <v>10.815909328617204</v>
          </cell>
          <cell r="G41">
            <v>56876</v>
          </cell>
          <cell r="I41" t="e">
            <v>#REF!</v>
          </cell>
          <cell r="J41" t="e">
            <v>#REF!</v>
          </cell>
          <cell r="L41">
            <v>12.214615796085402</v>
          </cell>
        </row>
        <row r="42">
          <cell r="A42" t="str">
            <v>ZAMECO II</v>
          </cell>
          <cell r="C42">
            <v>715094</v>
          </cell>
          <cell r="D42">
            <v>82401.623000000007</v>
          </cell>
          <cell r="E42">
            <v>8.6781543125673615</v>
          </cell>
          <cell r="F42">
            <v>4.5919797776615967</v>
          </cell>
          <cell r="G42">
            <v>35227.535200000042</v>
          </cell>
          <cell r="I42" t="e">
            <v>#REF!</v>
          </cell>
          <cell r="J42" t="e">
            <v>#REF!</v>
          </cell>
          <cell r="L42">
            <v>12.412164630764373</v>
          </cell>
        </row>
        <row r="44">
          <cell r="C44">
            <v>14436824</v>
          </cell>
          <cell r="D44">
            <v>1625023.1419999995</v>
          </cell>
          <cell r="G44">
            <v>937333.15549999988</v>
          </cell>
          <cell r="H44">
            <v>-27459</v>
          </cell>
          <cell r="I44" t="e">
            <v>#REF!</v>
          </cell>
          <cell r="J44" t="e">
            <v>#REF!</v>
          </cell>
          <cell r="K44" t="e">
            <v>#REF!</v>
          </cell>
        </row>
        <row r="46">
          <cell r="A46" t="str">
            <v>BATELEC I</v>
          </cell>
          <cell r="C46">
            <v>1805160</v>
          </cell>
          <cell r="D46">
            <v>197069.16099999999</v>
          </cell>
          <cell r="E46">
            <v>9.1600329084467962</v>
          </cell>
          <cell r="F46">
            <v>13.147154069803435</v>
          </cell>
          <cell r="G46">
            <v>233601</v>
          </cell>
          <cell r="I46" t="e">
            <v>#REF!</v>
          </cell>
          <cell r="J46" t="e">
            <v>#REF!</v>
          </cell>
          <cell r="L46">
            <v>11.64</v>
          </cell>
        </row>
        <row r="47">
          <cell r="A47" t="str">
            <v>BATELEC II</v>
          </cell>
          <cell r="C47">
            <v>4501959</v>
          </cell>
          <cell r="D47">
            <v>511126.80499999999</v>
          </cell>
          <cell r="E47">
            <v>8.8079102014616506</v>
          </cell>
          <cell r="F47">
            <v>0.87244737037024311</v>
          </cell>
          <cell r="G47">
            <v>35572</v>
          </cell>
          <cell r="I47" t="e">
            <v>#REF!</v>
          </cell>
          <cell r="J47" t="e">
            <v>#REF!</v>
          </cell>
          <cell r="L47">
            <v>10.69</v>
          </cell>
        </row>
        <row r="48">
          <cell r="A48" t="str">
            <v>BISELCO</v>
          </cell>
          <cell r="C48">
            <v>88239</v>
          </cell>
          <cell r="D48">
            <v>8099.2250000000004</v>
          </cell>
          <cell r="E48">
            <v>10.894746102250524</v>
          </cell>
          <cell r="F48">
            <v>-1.1481453037401121</v>
          </cell>
          <cell r="H48">
            <v>-897</v>
          </cell>
          <cell r="I48" t="e">
            <v>#REF!</v>
          </cell>
          <cell r="J48" t="e">
            <v>#REF!</v>
          </cell>
          <cell r="L48">
            <v>12.456475997678353</v>
          </cell>
        </row>
        <row r="49">
          <cell r="A49" t="str">
            <v>FLECO</v>
          </cell>
          <cell r="C49">
            <v>600054</v>
          </cell>
          <cell r="D49">
            <v>59850.014999999999</v>
          </cell>
          <cell r="E49">
            <v>10.02596239950817</v>
          </cell>
          <cell r="F49">
            <v>6.2535764507528375</v>
          </cell>
          <cell r="G49">
            <v>34643</v>
          </cell>
          <cell r="I49" t="e">
            <v>#REF!</v>
          </cell>
          <cell r="J49" t="e">
            <v>#REF!</v>
          </cell>
          <cell r="L49">
            <v>12.425192513448884</v>
          </cell>
        </row>
        <row r="50">
          <cell r="A50" t="str">
            <v>LUBELCO</v>
          </cell>
          <cell r="C50">
            <v>26919</v>
          </cell>
          <cell r="D50">
            <v>2259.2939999999999</v>
          </cell>
          <cell r="E50">
            <v>11.914783998895231</v>
          </cell>
          <cell r="F50">
            <v>2.4250628505124734</v>
          </cell>
          <cell r="G50">
            <v>627</v>
          </cell>
          <cell r="I50" t="e">
            <v>#REF!</v>
          </cell>
          <cell r="J50" t="e">
            <v>#REF!</v>
          </cell>
          <cell r="L50">
            <v>11.416109390983582</v>
          </cell>
        </row>
        <row r="51">
          <cell r="A51" t="str">
            <v>MARELCO</v>
          </cell>
          <cell r="C51">
            <v>272479</v>
          </cell>
          <cell r="D51">
            <v>26320.981</v>
          </cell>
          <cell r="E51">
            <v>10.352159746629505</v>
          </cell>
          <cell r="F51">
            <v>2.033814534895694</v>
          </cell>
          <cell r="G51">
            <v>4938</v>
          </cell>
          <cell r="I51" t="e">
            <v>#REF!</v>
          </cell>
          <cell r="K51" t="e">
            <v>#REF!</v>
          </cell>
          <cell r="L51">
            <v>9.2660616736576618</v>
          </cell>
        </row>
        <row r="52">
          <cell r="A52" t="str">
            <v>OMECO</v>
          </cell>
          <cell r="C52">
            <v>562851</v>
          </cell>
          <cell r="D52">
            <v>51980.110999999997</v>
          </cell>
          <cell r="E52">
            <v>10.828199270293979</v>
          </cell>
          <cell r="F52">
            <v>1.9255407039628341</v>
          </cell>
          <cell r="G52">
            <v>9649</v>
          </cell>
          <cell r="I52" t="e">
            <v>#REF!</v>
          </cell>
          <cell r="K52" t="e">
            <v>#REF!</v>
          </cell>
          <cell r="L52">
            <v>14.58</v>
          </cell>
        </row>
        <row r="53">
          <cell r="A53" t="str">
            <v>ORMECO</v>
          </cell>
          <cell r="C53">
            <v>1447310</v>
          </cell>
          <cell r="D53">
            <v>136324.565</v>
          </cell>
          <cell r="E53">
            <v>10.616648584207843</v>
          </cell>
          <cell r="F53">
            <v>3.2414501595865648</v>
          </cell>
          <cell r="G53">
            <v>41334</v>
          </cell>
          <cell r="I53" t="e">
            <v>#REF!</v>
          </cell>
          <cell r="J53" t="e">
            <v>#REF!</v>
          </cell>
          <cell r="L53">
            <v>11.402001813572525</v>
          </cell>
        </row>
        <row r="54">
          <cell r="A54" t="str">
            <v>PALECO</v>
          </cell>
          <cell r="C54">
            <v>1381682</v>
          </cell>
          <cell r="D54">
            <v>142394.174</v>
          </cell>
          <cell r="E54">
            <v>9.7032200207854018</v>
          </cell>
          <cell r="F54">
            <v>3.4202373461478341</v>
          </cell>
          <cell r="G54">
            <v>42669</v>
          </cell>
          <cell r="I54" t="e">
            <v>#REF!</v>
          </cell>
          <cell r="J54" t="e">
            <v>#REF!</v>
          </cell>
          <cell r="L54">
            <v>10.31</v>
          </cell>
        </row>
        <row r="55">
          <cell r="A55" t="str">
            <v>QUEZELCO I</v>
          </cell>
          <cell r="C55">
            <v>886923</v>
          </cell>
          <cell r="D55">
            <v>88018</v>
          </cell>
          <cell r="E55">
            <v>10.076609329909791</v>
          </cell>
          <cell r="F55">
            <v>3.3068364057370867</v>
          </cell>
          <cell r="G55">
            <v>29642.942599999951</v>
          </cell>
          <cell r="I55" t="e">
            <v>#REF!</v>
          </cell>
          <cell r="K55" t="e">
            <v>#REF!</v>
          </cell>
          <cell r="L55">
            <v>17.504549287895117</v>
          </cell>
        </row>
        <row r="56">
          <cell r="A56" t="str">
            <v xml:space="preserve">QUEZELCO II </v>
          </cell>
          <cell r="C56">
            <v>215447</v>
          </cell>
          <cell r="D56">
            <v>18492.972000000002</v>
          </cell>
          <cell r="E56">
            <v>11.650209603951165</v>
          </cell>
          <cell r="F56">
            <v>6.7558363059349436</v>
          </cell>
          <cell r="G56">
            <v>13390</v>
          </cell>
          <cell r="I56" t="e">
            <v>#REF!</v>
          </cell>
          <cell r="K56" t="e">
            <v>#REF!</v>
          </cell>
          <cell r="L56">
            <v>14.262679795698933</v>
          </cell>
        </row>
        <row r="57">
          <cell r="A57" t="str">
            <v>ROMELCO</v>
          </cell>
          <cell r="C57">
            <v>99825</v>
          </cell>
          <cell r="D57">
            <v>9419.9439999999995</v>
          </cell>
          <cell r="E57">
            <v>10.597196756159061</v>
          </cell>
          <cell r="F57">
            <v>6.6319895968790634</v>
          </cell>
          <cell r="G57">
            <v>7089</v>
          </cell>
          <cell r="I57" t="e">
            <v>#REF!</v>
          </cell>
          <cell r="J57" t="e">
            <v>#REF!</v>
          </cell>
          <cell r="L57">
            <v>10.963558738445066</v>
          </cell>
        </row>
        <row r="58">
          <cell r="A58" t="str">
            <v>TIELCO</v>
          </cell>
          <cell r="C58">
            <v>161796</v>
          </cell>
          <cell r="D58">
            <v>17712.688999999998</v>
          </cell>
          <cell r="E58">
            <v>9.1344685157629097</v>
          </cell>
          <cell r="F58">
            <v>2.6305040935886415</v>
          </cell>
          <cell r="G58">
            <v>4315</v>
          </cell>
          <cell r="I58" t="e">
            <v>#REF!</v>
          </cell>
          <cell r="J58" t="e">
            <v>#REF!</v>
          </cell>
          <cell r="L58">
            <v>8.9585162094283994</v>
          </cell>
        </row>
        <row r="60">
          <cell r="C60">
            <v>12050644</v>
          </cell>
          <cell r="D60">
            <v>1269067.9360000002</v>
          </cell>
          <cell r="G60">
            <v>457469.94259999995</v>
          </cell>
          <cell r="H60">
            <v>-897</v>
          </cell>
          <cell r="I60" t="e">
            <v>#REF!</v>
          </cell>
          <cell r="J60" t="e">
            <v>#REF!</v>
          </cell>
          <cell r="K60" t="e">
            <v>#REF!</v>
          </cell>
        </row>
        <row r="62">
          <cell r="A62" t="str">
            <v>ALECO</v>
          </cell>
          <cell r="C62">
            <v>0</v>
          </cell>
          <cell r="D62">
            <v>0</v>
          </cell>
          <cell r="E62" t="e">
            <v>#DIV/0!</v>
          </cell>
          <cell r="F62">
            <v>0</v>
          </cell>
          <cell r="H62">
            <v>0</v>
          </cell>
          <cell r="I62" t="e">
            <v>#REF!</v>
          </cell>
          <cell r="J62" t="e">
            <v>#REF!</v>
          </cell>
          <cell r="L62">
            <v>0</v>
          </cell>
        </row>
        <row r="63">
          <cell r="A63" t="str">
            <v>CANORECO</v>
          </cell>
          <cell r="C63">
            <v>848767</v>
          </cell>
          <cell r="D63">
            <v>90501.001000000004</v>
          </cell>
          <cell r="E63">
            <v>9.3785371501029022</v>
          </cell>
          <cell r="F63">
            <v>4.8107591827370282</v>
          </cell>
          <cell r="G63">
            <v>38582</v>
          </cell>
          <cell r="I63" t="e">
            <v>#REF!</v>
          </cell>
          <cell r="J63" t="e">
            <v>#REF!</v>
          </cell>
          <cell r="L63">
            <v>10.612907868913508</v>
          </cell>
        </row>
        <row r="64">
          <cell r="A64" t="str">
            <v>CASURECO I</v>
          </cell>
          <cell r="C64">
            <v>394996</v>
          </cell>
          <cell r="D64">
            <v>35456.266000000003</v>
          </cell>
          <cell r="E64">
            <v>11.140372198245579</v>
          </cell>
          <cell r="F64">
            <v>0.10244317303231792</v>
          </cell>
          <cell r="G64">
            <v>371</v>
          </cell>
          <cell r="I64" t="e">
            <v>#REF!</v>
          </cell>
          <cell r="K64" t="e">
            <v>#REF!</v>
          </cell>
          <cell r="L64">
            <v>15.157647901014709</v>
          </cell>
        </row>
        <row r="65">
          <cell r="A65" t="str">
            <v>CASURECO II</v>
          </cell>
          <cell r="C65">
            <v>1567541</v>
          </cell>
          <cell r="D65">
            <v>168992.93700000001</v>
          </cell>
          <cell r="E65">
            <v>9.2757781942093818</v>
          </cell>
          <cell r="F65">
            <v>6.5851660739834452</v>
          </cell>
          <cell r="G65">
            <v>99727.500100000063</v>
          </cell>
          <cell r="I65" t="e">
            <v>#REF!</v>
          </cell>
          <cell r="J65" t="e">
            <v>#REF!</v>
          </cell>
          <cell r="L65">
            <v>14.745293668997331</v>
          </cell>
        </row>
        <row r="66">
          <cell r="A66" t="str">
            <v>CASURECO III</v>
          </cell>
          <cell r="C66">
            <v>571186</v>
          </cell>
          <cell r="D66">
            <v>49798.373</v>
          </cell>
          <cell r="E66">
            <v>11.469973125427209</v>
          </cell>
          <cell r="F66">
            <v>4.5696987750534381</v>
          </cell>
          <cell r="G66">
            <v>22704</v>
          </cell>
          <cell r="I66" t="e">
            <v>#REF!</v>
          </cell>
          <cell r="K66" t="e">
            <v>#REF!</v>
          </cell>
          <cell r="L66">
            <v>18.766505084636197</v>
          </cell>
        </row>
        <row r="67">
          <cell r="A67" t="str">
            <v>CASURECO IV</v>
          </cell>
          <cell r="C67">
            <v>322881</v>
          </cell>
          <cell r="D67">
            <v>27261.513999999999</v>
          </cell>
          <cell r="E67">
            <v>11.843839634145045</v>
          </cell>
          <cell r="F67">
            <v>4.6499957638440836</v>
          </cell>
          <cell r="G67">
            <v>14270</v>
          </cell>
          <cell r="I67" t="e">
            <v>#REF!</v>
          </cell>
          <cell r="K67" t="e">
            <v>#REF!</v>
          </cell>
          <cell r="L67">
            <v>13.028324069663363</v>
          </cell>
        </row>
        <row r="68">
          <cell r="A68" t="str">
            <v>FICELCO</v>
          </cell>
          <cell r="C68">
            <v>270949</v>
          </cell>
          <cell r="D68">
            <v>26179.307000000001</v>
          </cell>
          <cell r="E68">
            <v>10.349739204326532</v>
          </cell>
          <cell r="F68">
            <v>-1.9100341580194868</v>
          </cell>
          <cell r="H68">
            <v>-5018.0596999999834</v>
          </cell>
          <cell r="I68" t="e">
            <v>#REF!</v>
          </cell>
          <cell r="J68" t="e">
            <v>#REF!</v>
          </cell>
          <cell r="L68">
            <v>14.812875320796785</v>
          </cell>
        </row>
        <row r="69">
          <cell r="A69" t="str">
            <v>MASELCO</v>
          </cell>
          <cell r="C69">
            <v>399760</v>
          </cell>
          <cell r="D69">
            <v>47165.063000000002</v>
          </cell>
          <cell r="E69">
            <v>8.475765207819185</v>
          </cell>
          <cell r="F69">
            <v>2.9390039171796305</v>
          </cell>
          <cell r="G69">
            <v>10504</v>
          </cell>
          <cell r="I69" t="e">
            <v>#REF!</v>
          </cell>
          <cell r="K69" t="e">
            <v>#REF!</v>
          </cell>
          <cell r="L69">
            <v>20.228741118308797</v>
          </cell>
        </row>
        <row r="70">
          <cell r="A70" t="str">
            <v>SORECO I</v>
          </cell>
          <cell r="C70">
            <v>313744</v>
          </cell>
          <cell r="D70">
            <v>26564.445</v>
          </cell>
          <cell r="E70">
            <v>11.810674004294086</v>
          </cell>
          <cell r="F70">
            <v>6.9650006903216903</v>
          </cell>
          <cell r="G70">
            <v>20179</v>
          </cell>
          <cell r="I70" t="e">
            <v>#REF!</v>
          </cell>
          <cell r="K70" t="e">
            <v>#REF!</v>
          </cell>
          <cell r="L70">
            <v>12.999739836568548</v>
          </cell>
        </row>
        <row r="71">
          <cell r="A71" t="str">
            <v>SORECO II</v>
          </cell>
          <cell r="C71">
            <v>492624</v>
          </cell>
          <cell r="D71">
            <v>46338.605000000003</v>
          </cell>
          <cell r="E71">
            <v>10.630963103010977</v>
          </cell>
          <cell r="F71">
            <v>3.9921834882939691</v>
          </cell>
          <cell r="G71">
            <v>19637.282400000026</v>
          </cell>
          <cell r="I71" t="e">
            <v>#REF!</v>
          </cell>
          <cell r="K71" t="e">
            <v>#REF!</v>
          </cell>
          <cell r="L71">
            <v>15.887757104181985</v>
          </cell>
        </row>
        <row r="72">
          <cell r="A72" t="str">
            <v>TISELCO</v>
          </cell>
          <cell r="C72">
            <v>45426</v>
          </cell>
          <cell r="D72">
            <v>3901.7289999999998</v>
          </cell>
          <cell r="E72">
            <v>11.642530785710644</v>
          </cell>
          <cell r="F72">
            <v>26.385104317074166</v>
          </cell>
          <cell r="G72">
            <v>11728.6014</v>
          </cell>
          <cell r="I72" t="e">
            <v>#REF!</v>
          </cell>
          <cell r="J72" t="e">
            <v>#REF!</v>
          </cell>
          <cell r="L72">
            <v>17.18098551205383</v>
          </cell>
        </row>
        <row r="74">
          <cell r="C74">
            <v>5227874</v>
          </cell>
          <cell r="D74">
            <v>522159.24000000005</v>
          </cell>
          <cell r="G74">
            <v>237703.38390000007</v>
          </cell>
          <cell r="H74">
            <v>-5018.0596999999834</v>
          </cell>
          <cell r="I74" t="e">
            <v>#REF!</v>
          </cell>
          <cell r="J74" t="e">
            <v>#REF!</v>
          </cell>
          <cell r="K74" t="e">
            <v>#REF!</v>
          </cell>
        </row>
        <row r="76">
          <cell r="A76" t="str">
            <v>AKELCO</v>
          </cell>
          <cell r="C76">
            <v>1626536</v>
          </cell>
          <cell r="D76">
            <v>163169.39499999999</v>
          </cell>
          <cell r="E76">
            <v>9.9683889861821218</v>
          </cell>
          <cell r="F76">
            <v>4.3385439282095817</v>
          </cell>
          <cell r="G76">
            <v>68343</v>
          </cell>
          <cell r="I76" t="e">
            <v>#REF!</v>
          </cell>
          <cell r="J76" t="e">
            <v>#REF!</v>
          </cell>
          <cell r="L76">
            <v>10.761035088106844</v>
          </cell>
        </row>
        <row r="77">
          <cell r="A77" t="str">
            <v>ANTECO</v>
          </cell>
          <cell r="C77">
            <v>580245</v>
          </cell>
          <cell r="D77">
            <v>58234.601999999999</v>
          </cell>
          <cell r="E77">
            <v>9.9639214499997788</v>
          </cell>
          <cell r="F77">
            <v>8.1077176144770267</v>
          </cell>
          <cell r="G77">
            <v>45561.082599999965</v>
          </cell>
          <cell r="I77" t="e">
            <v>#REF!</v>
          </cell>
          <cell r="J77" t="e">
            <v>#REF!</v>
          </cell>
          <cell r="L77">
            <v>12.714610521027375</v>
          </cell>
        </row>
        <row r="78">
          <cell r="A78" t="str">
            <v>CAPELCO</v>
          </cell>
          <cell r="C78">
            <v>1110886</v>
          </cell>
          <cell r="D78">
            <v>97538.175000000003</v>
          </cell>
          <cell r="E78">
            <v>11.389243237327333</v>
          </cell>
          <cell r="F78">
            <v>2.4898002912613881</v>
          </cell>
          <cell r="G78">
            <v>26895.635299999965</v>
          </cell>
          <cell r="I78" t="e">
            <v>#REF!</v>
          </cell>
          <cell r="J78" t="e">
            <v>#REF!</v>
          </cell>
          <cell r="L78">
            <v>13.650124435729463</v>
          </cell>
        </row>
        <row r="79">
          <cell r="A79" t="str">
            <v>CENECO</v>
          </cell>
          <cell r="C79">
            <v>3957188</v>
          </cell>
          <cell r="D79">
            <v>452959.97399999999</v>
          </cell>
          <cell r="E79">
            <v>8.7362862662121223</v>
          </cell>
          <cell r="F79">
            <v>-2.6008799508346789</v>
          </cell>
          <cell r="H79">
            <v>-98770.103999999817</v>
          </cell>
          <cell r="I79" t="e">
            <v>#REF!</v>
          </cell>
          <cell r="J79" t="e">
            <v>#REF!</v>
          </cell>
          <cell r="L79">
            <v>14.525970649768938</v>
          </cell>
        </row>
        <row r="80">
          <cell r="A80" t="str">
            <v>GUIMELCO</v>
          </cell>
          <cell r="C80">
            <v>210518</v>
          </cell>
          <cell r="D80">
            <v>16074.153</v>
          </cell>
          <cell r="E80">
            <v>13.096677628986113</v>
          </cell>
          <cell r="F80">
            <v>2.8354781084209844</v>
          </cell>
          <cell r="G80">
            <v>5825.9418000000005</v>
          </cell>
          <cell r="I80" t="e">
            <v>#REF!</v>
          </cell>
          <cell r="J80" t="e">
            <v>#REF!</v>
          </cell>
          <cell r="L80">
            <v>12.611861632672394</v>
          </cell>
        </row>
        <row r="81">
          <cell r="A81" t="str">
            <v>ILECO I</v>
          </cell>
          <cell r="C81">
            <v>1478528</v>
          </cell>
          <cell r="D81">
            <v>139852.24197999999</v>
          </cell>
          <cell r="E81">
            <v>10.572072203257504</v>
          </cell>
          <cell r="F81">
            <v>3.7657571006286479</v>
          </cell>
          <cell r="G81">
            <v>54022.51640000008</v>
          </cell>
          <cell r="I81" t="e">
            <v>#REF!</v>
          </cell>
          <cell r="J81" t="e">
            <v>#REF!</v>
          </cell>
          <cell r="L81">
            <v>10.662625654259299</v>
          </cell>
        </row>
        <row r="82">
          <cell r="A82" t="str">
            <v>ILECO II</v>
          </cell>
          <cell r="C82">
            <v>913401</v>
          </cell>
          <cell r="D82">
            <v>92082.32</v>
          </cell>
          <cell r="E82">
            <v>9.919396036068596</v>
          </cell>
          <cell r="F82">
            <v>8.0424782393077621</v>
          </cell>
          <cell r="G82">
            <v>65842</v>
          </cell>
          <cell r="I82" t="e">
            <v>#REF!</v>
          </cell>
          <cell r="J82" t="e">
            <v>#REF!</v>
          </cell>
          <cell r="L82">
            <v>11.511906897322682</v>
          </cell>
        </row>
        <row r="83">
          <cell r="A83" t="str">
            <v>ILECO III</v>
          </cell>
          <cell r="C83">
            <v>370424</v>
          </cell>
          <cell r="D83">
            <v>36574.199999999997</v>
          </cell>
          <cell r="E83">
            <v>10.128013736459035</v>
          </cell>
          <cell r="F83">
            <v>0.84699950194347695</v>
          </cell>
          <cell r="G83">
            <v>3028.3224000000046</v>
          </cell>
          <cell r="I83" t="e">
            <v>#REF!</v>
          </cell>
          <cell r="J83" t="e">
            <v>#REF!</v>
          </cell>
          <cell r="L83">
            <v>13.223899290120459</v>
          </cell>
        </row>
        <row r="84">
          <cell r="A84" t="str">
            <v>NOCECO</v>
          </cell>
          <cell r="C84">
            <v>1257072</v>
          </cell>
          <cell r="D84">
            <v>133679.79300000001</v>
          </cell>
          <cell r="E84">
            <v>9.403605225510784</v>
          </cell>
          <cell r="F84">
            <v>2.6877195886836112</v>
          </cell>
          <cell r="G84">
            <v>32519.346799999941</v>
          </cell>
          <cell r="I84" t="e">
            <v>#REF!</v>
          </cell>
          <cell r="J84" t="e">
            <v>#REF!</v>
          </cell>
          <cell r="L84">
            <v>10.796909929022735</v>
          </cell>
        </row>
        <row r="85">
          <cell r="A85" t="str">
            <v>NONECO</v>
          </cell>
          <cell r="C85">
            <v>1193074</v>
          </cell>
          <cell r="D85">
            <v>111497.527</v>
          </cell>
          <cell r="E85">
            <v>10.700452575957133</v>
          </cell>
          <cell r="F85">
            <v>6.3029625141187609</v>
          </cell>
          <cell r="G85">
            <v>68861</v>
          </cell>
          <cell r="I85" t="e">
            <v>#REF!</v>
          </cell>
          <cell r="J85" t="e">
            <v>#REF!</v>
          </cell>
          <cell r="L85">
            <v>10.748450318587874</v>
          </cell>
        </row>
        <row r="87">
          <cell r="C87">
            <v>12697872</v>
          </cell>
          <cell r="D87">
            <v>1301662.3809800001</v>
          </cell>
          <cell r="G87">
            <v>370898.84529999999</v>
          </cell>
          <cell r="H87">
            <v>-98770.103999999817</v>
          </cell>
          <cell r="I87" t="e">
            <v>#REF!</v>
          </cell>
          <cell r="J87" t="e">
            <v>#REF!</v>
          </cell>
          <cell r="K87">
            <v>0</v>
          </cell>
        </row>
        <row r="89">
          <cell r="A89" t="str">
            <v>BANELCO</v>
          </cell>
          <cell r="C89">
            <v>121925</v>
          </cell>
          <cell r="D89">
            <v>11823.277</v>
          </cell>
          <cell r="E89">
            <v>10.312284825941234</v>
          </cell>
          <cell r="F89">
            <v>2.7806937163872862</v>
          </cell>
          <cell r="G89">
            <v>3287.0310999999929</v>
          </cell>
          <cell r="I89" t="e">
            <v>#REF!</v>
          </cell>
          <cell r="K89" t="e">
            <v>#REF!</v>
          </cell>
          <cell r="L89">
            <v>9.1923554703814876</v>
          </cell>
        </row>
        <row r="90">
          <cell r="A90" t="str">
            <v>BOHECO I</v>
          </cell>
          <cell r="C90">
            <v>804490</v>
          </cell>
          <cell r="D90">
            <v>93059.739000000001</v>
          </cell>
          <cell r="E90">
            <v>8.6448770289372927</v>
          </cell>
          <cell r="F90">
            <v>5.7375736074973069</v>
          </cell>
          <cell r="G90">
            <v>44411</v>
          </cell>
          <cell r="I90" t="e">
            <v>#REF!</v>
          </cell>
          <cell r="J90" t="e">
            <v>#REF!</v>
          </cell>
          <cell r="L90">
            <v>5.2916813655278228</v>
          </cell>
        </row>
        <row r="91">
          <cell r="A91" t="str">
            <v>BOHECO II</v>
          </cell>
          <cell r="C91">
            <v>524909</v>
          </cell>
          <cell r="D91">
            <v>58207.961000000003</v>
          </cell>
          <cell r="E91">
            <v>9.0178214626002777</v>
          </cell>
          <cell r="F91">
            <v>5.1361869242369442</v>
          </cell>
          <cell r="G91">
            <v>25987</v>
          </cell>
          <cell r="I91" t="e">
            <v>#REF!</v>
          </cell>
          <cell r="J91" t="e">
            <v>#REF!</v>
          </cell>
          <cell r="L91">
            <v>10.384502900928004</v>
          </cell>
        </row>
        <row r="92">
          <cell r="A92" t="str">
            <v>CELCO</v>
          </cell>
          <cell r="C92">
            <v>73778</v>
          </cell>
          <cell r="D92">
            <v>6361.9170000000004</v>
          </cell>
          <cell r="E92">
            <v>11.596819009113133</v>
          </cell>
          <cell r="F92">
            <v>-0.37250943012317855</v>
          </cell>
          <cell r="H92">
            <v>-238</v>
          </cell>
          <cell r="I92" t="e">
            <v>#REF!</v>
          </cell>
          <cell r="J92" t="e">
            <v>#REF!</v>
          </cell>
          <cell r="L92">
            <v>8.9799425630478051</v>
          </cell>
        </row>
        <row r="93">
          <cell r="A93" t="str">
            <v>CEBECO I</v>
          </cell>
          <cell r="C93">
            <v>978391</v>
          </cell>
          <cell r="D93">
            <v>115654.431</v>
          </cell>
          <cell r="E93">
            <v>8.4596067054274826</v>
          </cell>
          <cell r="F93">
            <v>5.3443599284474477</v>
          </cell>
          <cell r="G93">
            <v>50342</v>
          </cell>
          <cell r="I93" t="e">
            <v>#REF!</v>
          </cell>
          <cell r="J93" t="e">
            <v>#REF!</v>
          </cell>
          <cell r="L93">
            <v>10.173674584902743</v>
          </cell>
        </row>
        <row r="94">
          <cell r="A94" t="str">
            <v>CEBECO II</v>
          </cell>
          <cell r="C94">
            <v>1670799</v>
          </cell>
          <cell r="D94">
            <v>209709.723</v>
          </cell>
          <cell r="E94">
            <v>7.9671985452005005</v>
          </cell>
          <cell r="F94">
            <v>5.2797009700377222</v>
          </cell>
          <cell r="G94">
            <v>84608</v>
          </cell>
          <cell r="I94" t="e">
            <v>#REF!</v>
          </cell>
          <cell r="J94" t="e">
            <v>#REF!</v>
          </cell>
          <cell r="L94">
            <v>7.7264875187688391</v>
          </cell>
        </row>
        <row r="95">
          <cell r="A95" t="str">
            <v>CEBECO III</v>
          </cell>
          <cell r="C95">
            <v>613670</v>
          </cell>
          <cell r="D95">
            <v>102869.072</v>
          </cell>
          <cell r="E95">
            <v>5.9655442405468575</v>
          </cell>
          <cell r="F95">
            <v>4.5531525502434489</v>
          </cell>
          <cell r="G95">
            <v>26670</v>
          </cell>
          <cell r="I95" t="e">
            <v>#REF!</v>
          </cell>
          <cell r="J95" t="e">
            <v>#REF!</v>
          </cell>
          <cell r="L95">
            <v>6.9352643929028703</v>
          </cell>
        </row>
        <row r="96">
          <cell r="A96" t="str">
            <v>NORECO I</v>
          </cell>
          <cell r="C96">
            <v>357012</v>
          </cell>
          <cell r="D96">
            <v>37105.769999999997</v>
          </cell>
          <cell r="E96">
            <v>9.6214685748335107</v>
          </cell>
          <cell r="F96">
            <v>-1.2023804255097226</v>
          </cell>
          <cell r="H96">
            <v>-4152.415800000017</v>
          </cell>
          <cell r="I96" t="e">
            <v>#REF!</v>
          </cell>
          <cell r="J96" t="e">
            <v>#REF!</v>
          </cell>
          <cell r="L96">
            <v>13.413186025614646</v>
          </cell>
        </row>
        <row r="97">
          <cell r="A97" t="str">
            <v>NORECO II</v>
          </cell>
          <cell r="C97">
            <v>1720345</v>
          </cell>
          <cell r="D97">
            <v>172205.58100000001</v>
          </cell>
          <cell r="E97">
            <v>9.9900653045617602</v>
          </cell>
          <cell r="F97">
            <v>3.244482384403228</v>
          </cell>
          <cell r="G97">
            <v>52678</v>
          </cell>
          <cell r="I97" t="e">
            <v>#REF!</v>
          </cell>
          <cell r="J97" t="e">
            <v>#REF!</v>
          </cell>
          <cell r="L97">
            <v>15.298771186040669</v>
          </cell>
        </row>
        <row r="98">
          <cell r="A98" t="str">
            <v>PROSIELCO</v>
          </cell>
          <cell r="C98">
            <v>123121</v>
          </cell>
          <cell r="D98">
            <v>10977.704</v>
          </cell>
          <cell r="E98">
            <v>11.215551084270444</v>
          </cell>
          <cell r="F98">
            <v>0.27976754884196886</v>
          </cell>
          <cell r="G98">
            <v>298</v>
          </cell>
          <cell r="I98" t="e">
            <v>#REF!</v>
          </cell>
          <cell r="J98" t="e">
            <v>#REF!</v>
          </cell>
          <cell r="L98">
            <v>11.275098820043386</v>
          </cell>
        </row>
        <row r="100">
          <cell r="C100">
            <v>6988440</v>
          </cell>
          <cell r="D100">
            <v>817975.17500000005</v>
          </cell>
          <cell r="G100">
            <v>288281.03110000002</v>
          </cell>
          <cell r="H100">
            <v>-4390.415800000017</v>
          </cell>
          <cell r="I100" t="e">
            <v>#REF!</v>
          </cell>
          <cell r="J100" t="e">
            <v>#REF!</v>
          </cell>
          <cell r="K100" t="e">
            <v>#REF!</v>
          </cell>
        </row>
        <row r="102">
          <cell r="A102" t="str">
            <v>BILECO</v>
          </cell>
          <cell r="C102">
            <v>184778</v>
          </cell>
          <cell r="D102">
            <v>17955.102999999999</v>
          </cell>
          <cell r="E102">
            <v>10.291113339756391</v>
          </cell>
          <cell r="F102">
            <v>8</v>
          </cell>
          <cell r="G102">
            <v>12958</v>
          </cell>
          <cell r="I102" t="e">
            <v>#REF!</v>
          </cell>
          <cell r="K102" t="e">
            <v>#REF!</v>
          </cell>
          <cell r="L102">
            <v>16.280445510490775</v>
          </cell>
        </row>
        <row r="103">
          <cell r="A103" t="str">
            <v>LEYECO I/DORELCO</v>
          </cell>
          <cell r="C103">
            <v>204528</v>
          </cell>
          <cell r="D103">
            <v>10790.1589</v>
          </cell>
          <cell r="E103">
            <v>18.955049864928309</v>
          </cell>
          <cell r="F103">
            <v>7</v>
          </cell>
          <cell r="G103">
            <v>14497.398257255991</v>
          </cell>
          <cell r="I103" t="e">
            <v>#REF!</v>
          </cell>
          <cell r="J103" t="e">
            <v>#REF!</v>
          </cell>
          <cell r="L103">
            <v>14.452244759068082</v>
          </cell>
        </row>
        <row r="104">
          <cell r="A104" t="str">
            <v>LEYECO II</v>
          </cell>
          <cell r="C104">
            <v>645566.84600000002</v>
          </cell>
          <cell r="D104">
            <v>77970</v>
          </cell>
          <cell r="E104">
            <v>8.2796825189175323</v>
          </cell>
          <cell r="F104">
            <v>1</v>
          </cell>
          <cell r="G104">
            <v>6794.4239999999991</v>
          </cell>
          <cell r="I104" t="e">
            <v>#REF!</v>
          </cell>
          <cell r="J104" t="e">
            <v>#REF!</v>
          </cell>
          <cell r="L104">
            <v>6.1712983583795387</v>
          </cell>
        </row>
        <row r="105">
          <cell r="A105" t="str">
            <v>LEYECO III</v>
          </cell>
          <cell r="C105">
            <v>172445</v>
          </cell>
          <cell r="D105">
            <v>15175.91</v>
          </cell>
          <cell r="E105">
            <v>11.363074767839294</v>
          </cell>
          <cell r="F105">
            <v>19</v>
          </cell>
          <cell r="G105">
            <v>31017</v>
          </cell>
          <cell r="I105" t="e">
            <v>#REF!</v>
          </cell>
          <cell r="J105" t="e">
            <v>#REF!</v>
          </cell>
          <cell r="L105">
            <v>7.1233644156695668</v>
          </cell>
        </row>
        <row r="106">
          <cell r="A106" t="str">
            <v>LEYECO IV</v>
          </cell>
          <cell r="C106">
            <v>357479</v>
          </cell>
          <cell r="D106">
            <v>36780.767999999996</v>
          </cell>
          <cell r="E106">
            <v>9.7191825902058397</v>
          </cell>
          <cell r="F106">
            <v>7</v>
          </cell>
          <cell r="G106">
            <v>23846</v>
          </cell>
          <cell r="I106" t="e">
            <v>#REF!</v>
          </cell>
          <cell r="J106" t="e">
            <v>#REF!</v>
          </cell>
          <cell r="L106">
            <v>12.131548056904668</v>
          </cell>
        </row>
        <row r="107">
          <cell r="A107" t="str">
            <v>LEYECO V</v>
          </cell>
          <cell r="C107">
            <v>610581</v>
          </cell>
          <cell r="D107">
            <v>73508.667000000001</v>
          </cell>
          <cell r="E107">
            <v>8.3062450309430851</v>
          </cell>
          <cell r="F107">
            <v>-10</v>
          </cell>
          <cell r="H107">
            <v>-56750.774038100033</v>
          </cell>
          <cell r="I107" t="e">
            <v>#REF!</v>
          </cell>
          <cell r="J107" t="e">
            <v>#REF!</v>
          </cell>
          <cell r="L107">
            <v>13.317477765008819</v>
          </cell>
        </row>
        <row r="108">
          <cell r="A108" t="str">
            <v>SOLECO</v>
          </cell>
          <cell r="C108">
            <v>482600</v>
          </cell>
          <cell r="D108">
            <v>55474.156000000003</v>
          </cell>
          <cell r="E108">
            <v>8.6995465059441361</v>
          </cell>
          <cell r="F108">
            <v>12</v>
          </cell>
          <cell r="G108">
            <v>55650.907425599988</v>
          </cell>
          <cell r="I108" t="e">
            <v>#REF!</v>
          </cell>
          <cell r="J108" t="e">
            <v>#REF!</v>
          </cell>
          <cell r="L108">
            <v>12.313900876116097</v>
          </cell>
        </row>
        <row r="109">
          <cell r="A109" t="str">
            <v>SAMELCO I</v>
          </cell>
          <cell r="C109">
            <v>234269</v>
          </cell>
          <cell r="D109">
            <v>26289.513999999999</v>
          </cell>
          <cell r="E109">
            <v>8.9111194676326093</v>
          </cell>
          <cell r="F109">
            <v>8</v>
          </cell>
          <cell r="G109">
            <v>17716.40400000001</v>
          </cell>
          <cell r="I109" t="e">
            <v>#REF!</v>
          </cell>
          <cell r="K109" t="e">
            <v>#REF!</v>
          </cell>
          <cell r="L109">
            <v>16.649801019633458</v>
          </cell>
        </row>
        <row r="110">
          <cell r="A110" t="str">
            <v>SAMELCO II</v>
          </cell>
          <cell r="C110">
            <v>371492</v>
          </cell>
          <cell r="D110">
            <v>37992.438999999998</v>
          </cell>
          <cell r="E110">
            <v>9.7780508379575206</v>
          </cell>
          <cell r="F110">
            <v>12</v>
          </cell>
          <cell r="G110">
            <v>40141.033522300015</v>
          </cell>
          <cell r="I110" t="e">
            <v>#REF!</v>
          </cell>
          <cell r="J110" t="e">
            <v>#REF!</v>
          </cell>
          <cell r="L110">
            <v>12.972149903658824</v>
          </cell>
        </row>
        <row r="111">
          <cell r="A111" t="str">
            <v>ESAMELCO</v>
          </cell>
          <cell r="C111">
            <v>361965</v>
          </cell>
          <cell r="D111">
            <v>35712.881699999998</v>
          </cell>
          <cell r="E111">
            <v>10.135418447624181</v>
          </cell>
          <cell r="F111">
            <v>6</v>
          </cell>
          <cell r="G111">
            <v>21303</v>
          </cell>
          <cell r="I111" t="e">
            <v>#REF!</v>
          </cell>
          <cell r="J111" t="e">
            <v>#REF!</v>
          </cell>
          <cell r="L111">
            <v>13.778711120485823</v>
          </cell>
        </row>
        <row r="112">
          <cell r="A112" t="str">
            <v>NORSAMELCO</v>
          </cell>
          <cell r="C112">
            <v>413410</v>
          </cell>
          <cell r="D112">
            <v>40620.21</v>
          </cell>
          <cell r="E112">
            <v>10.177446153035644</v>
          </cell>
          <cell r="F112">
            <v>9</v>
          </cell>
          <cell r="G112">
            <v>33568</v>
          </cell>
          <cell r="I112" t="e">
            <v>#REF!</v>
          </cell>
          <cell r="K112" t="e">
            <v>#REF!</v>
          </cell>
          <cell r="L112">
            <v>20.495286225016628</v>
          </cell>
        </row>
        <row r="114">
          <cell r="C114">
            <v>4039113.8459999999</v>
          </cell>
          <cell r="D114">
            <v>428269.80760000012</v>
          </cell>
          <cell r="G114">
            <v>257492.167205156</v>
          </cell>
          <cell r="H114">
            <v>-56750.774038100033</v>
          </cell>
          <cell r="I114" t="e">
            <v>#REF!</v>
          </cell>
          <cell r="J114" t="e">
            <v>#REF!</v>
          </cell>
          <cell r="K114" t="e">
            <v>#REF!</v>
          </cell>
        </row>
        <row r="116">
          <cell r="A116" t="str">
            <v>ZAMCELCO</v>
          </cell>
          <cell r="C116">
            <v>2579968</v>
          </cell>
          <cell r="D116">
            <v>336869.05</v>
          </cell>
          <cell r="E116">
            <v>7.6586673664440239</v>
          </cell>
          <cell r="F116">
            <v>-1.8235921507136292</v>
          </cell>
          <cell r="H116">
            <v>-42984</v>
          </cell>
          <cell r="I116" t="e">
            <v>#REF!</v>
          </cell>
          <cell r="K116" t="e">
            <v>#REF!</v>
          </cell>
          <cell r="L116">
            <v>19.274116508270275</v>
          </cell>
        </row>
        <row r="117">
          <cell r="A117" t="str">
            <v>ZAMSURECO I</v>
          </cell>
          <cell r="C117">
            <v>906469</v>
          </cell>
          <cell r="D117">
            <v>119697.976</v>
          </cell>
          <cell r="E117">
            <v>7.5729684852816561</v>
          </cell>
          <cell r="F117">
            <v>5.0021442356448063</v>
          </cell>
          <cell r="G117">
            <v>45209.92614320002</v>
          </cell>
          <cell r="I117" t="e">
            <v>#REF!</v>
          </cell>
          <cell r="J117" t="e">
            <v>#REF!</v>
          </cell>
          <cell r="L117">
            <v>12.108788668521472</v>
          </cell>
        </row>
        <row r="118">
          <cell r="A118" t="str">
            <v>ZAMSURECO II</v>
          </cell>
          <cell r="C118">
            <v>486862</v>
          </cell>
          <cell r="D118">
            <v>65309.544999999998</v>
          </cell>
          <cell r="E118">
            <v>7.454683691334858</v>
          </cell>
          <cell r="F118">
            <v>-7.1637933192887555</v>
          </cell>
          <cell r="H118">
            <v>-34199.083657999989</v>
          </cell>
          <cell r="I118" t="e">
            <v>#REF!</v>
          </cell>
          <cell r="K118" t="e">
            <v>#REF!</v>
          </cell>
          <cell r="L118">
            <v>21.733279675691595</v>
          </cell>
        </row>
        <row r="119">
          <cell r="A119" t="str">
            <v>ZANECO</v>
          </cell>
          <cell r="C119">
            <v>912849</v>
          </cell>
          <cell r="D119">
            <v>117044.981</v>
          </cell>
          <cell r="E119">
            <v>7.7991298063434265</v>
          </cell>
          <cell r="F119">
            <v>2.22425795616966</v>
          </cell>
          <cell r="G119">
            <v>19576.756500000018</v>
          </cell>
          <cell r="I119" t="e">
            <v>#REF!</v>
          </cell>
          <cell r="K119" t="e">
            <v>#REF!</v>
          </cell>
          <cell r="L119">
            <v>12.25</v>
          </cell>
        </row>
        <row r="121">
          <cell r="C121">
            <v>4886148</v>
          </cell>
          <cell r="D121">
            <v>638921.55199999991</v>
          </cell>
          <cell r="G121">
            <v>64786.682643200038</v>
          </cell>
          <cell r="H121">
            <v>-77183.083657999989</v>
          </cell>
          <cell r="I121" t="e">
            <v>#REF!</v>
          </cell>
          <cell r="J121" t="e">
            <v>#REF!</v>
          </cell>
          <cell r="K121" t="e">
            <v>#REF!</v>
          </cell>
        </row>
        <row r="123">
          <cell r="A123" t="str">
            <v>BASELCO</v>
          </cell>
          <cell r="C123">
            <v>160205</v>
          </cell>
          <cell r="D123">
            <v>17544.357</v>
          </cell>
          <cell r="E123">
            <v>9.1314261332005504</v>
          </cell>
          <cell r="F123">
            <v>-23.409990967831583</v>
          </cell>
          <cell r="H123">
            <v>-33694</v>
          </cell>
          <cell r="I123" t="e">
            <v>#REF!</v>
          </cell>
          <cell r="K123" t="e">
            <v>#REF!</v>
          </cell>
          <cell r="L123">
            <v>32.563813304206256</v>
          </cell>
        </row>
        <row r="124">
          <cell r="A124" t="str">
            <v>CASELCO</v>
          </cell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 t="e">
            <v>#REF!</v>
          </cell>
          <cell r="K124" t="e">
            <v>#REF!</v>
          </cell>
          <cell r="L124">
            <v>0</v>
          </cell>
        </row>
        <row r="125">
          <cell r="A125" t="str">
            <v>MAGELCO</v>
          </cell>
          <cell r="C125">
            <v>92989</v>
          </cell>
          <cell r="D125">
            <v>13235.299000000001</v>
          </cell>
          <cell r="E125">
            <v>7.0258329638038397</v>
          </cell>
          <cell r="F125">
            <v>-46.061836827943345</v>
          </cell>
          <cell r="H125">
            <v>-45364</v>
          </cell>
          <cell r="I125" t="e">
            <v>#REF!</v>
          </cell>
          <cell r="K125" t="e">
            <v>#REF!</v>
          </cell>
          <cell r="L125">
            <v>41.23066423822398</v>
          </cell>
        </row>
        <row r="126">
          <cell r="A126" t="str">
            <v>SIASELCO</v>
          </cell>
          <cell r="C126">
            <v>19349</v>
          </cell>
          <cell r="D126">
            <v>1767.2760000000001</v>
          </cell>
          <cell r="E126">
            <v>10.948487955474979</v>
          </cell>
          <cell r="F126">
            <v>11.20476511575635</v>
          </cell>
          <cell r="G126">
            <v>1994</v>
          </cell>
          <cell r="I126" t="e">
            <v>#REF!</v>
          </cell>
          <cell r="J126" t="e">
            <v>#REF!</v>
          </cell>
          <cell r="L126">
            <v>10.719743628260971</v>
          </cell>
        </row>
        <row r="127">
          <cell r="A127" t="str">
            <v>SULECO</v>
          </cell>
          <cell r="C127">
            <v>211296</v>
          </cell>
          <cell r="D127">
            <v>21373.420999999998</v>
          </cell>
          <cell r="E127">
            <v>9.8859232689048717</v>
          </cell>
          <cell r="F127">
            <v>-3.3150898751786131</v>
          </cell>
          <cell r="H127">
            <v>-6980.5339000000095</v>
          </cell>
          <cell r="I127" t="e">
            <v>#REF!</v>
          </cell>
          <cell r="K127" t="e">
            <v>#REF!</v>
          </cell>
          <cell r="L127">
            <v>31.089306480326862</v>
          </cell>
        </row>
        <row r="128">
          <cell r="A128" t="str">
            <v>TAWELCO</v>
          </cell>
          <cell r="C128">
            <v>88939</v>
          </cell>
          <cell r="D128">
            <v>9533.2839999999997</v>
          </cell>
          <cell r="E128">
            <v>9.3293140118347466</v>
          </cell>
          <cell r="F128">
            <v>-85.731073960347246</v>
          </cell>
          <cell r="H128">
            <v>-67845</v>
          </cell>
          <cell r="I128" t="e">
            <v>#REF!</v>
          </cell>
          <cell r="K128" t="e">
            <v>#REF!</v>
          </cell>
          <cell r="L128">
            <v>28.630976145556431</v>
          </cell>
        </row>
        <row r="129">
          <cell r="A129" t="str">
            <v>LASURECO</v>
          </cell>
          <cell r="C129">
            <v>236987</v>
          </cell>
          <cell r="D129">
            <v>38533.385999999999</v>
          </cell>
          <cell r="E129">
            <v>6.1501732549535095</v>
          </cell>
          <cell r="F129">
            <v>-13.246224638513146</v>
          </cell>
          <cell r="H129">
            <v>-30048.70259999999</v>
          </cell>
          <cell r="I129" t="e">
            <v>#REF!</v>
          </cell>
          <cell r="K129" t="e">
            <v>#REF!</v>
          </cell>
          <cell r="L129">
            <v>17.109117463933856</v>
          </cell>
        </row>
        <row r="131">
          <cell r="C131">
            <v>809765</v>
          </cell>
          <cell r="D131">
            <v>101987.023</v>
          </cell>
          <cell r="G131">
            <v>1994</v>
          </cell>
          <cell r="H131">
            <v>-183932.2365</v>
          </cell>
          <cell r="I131" t="e">
            <v>#REF!</v>
          </cell>
          <cell r="J131" t="e">
            <v>#REF!</v>
          </cell>
          <cell r="K131" t="e">
            <v>#REF!</v>
          </cell>
        </row>
        <row r="134">
          <cell r="A134" t="str">
            <v>BUSECO</v>
          </cell>
          <cell r="C134">
            <v>667051</v>
          </cell>
          <cell r="D134">
            <v>90959.504000000001</v>
          </cell>
          <cell r="E134">
            <v>7.3334942547619875</v>
          </cell>
          <cell r="F134">
            <v>10</v>
          </cell>
          <cell r="G134">
            <v>66200.051219200017</v>
          </cell>
          <cell r="I134" t="e">
            <v>#REF!</v>
          </cell>
          <cell r="J134" t="e">
            <v>#REF!</v>
          </cell>
          <cell r="L134">
            <v>11.097593666736312</v>
          </cell>
        </row>
        <row r="135">
          <cell r="A135" t="str">
            <v>CAMELCO</v>
          </cell>
          <cell r="C135">
            <v>134275</v>
          </cell>
          <cell r="D135">
            <v>11887.996999999999</v>
          </cell>
          <cell r="E135">
            <v>11.295006215092418</v>
          </cell>
          <cell r="F135">
            <v>13</v>
          </cell>
          <cell r="G135">
            <v>17370</v>
          </cell>
          <cell r="I135" t="e">
            <v>#REF!</v>
          </cell>
          <cell r="J135" t="e">
            <v>#REF!</v>
          </cell>
          <cell r="L135">
            <v>12.044759447202518</v>
          </cell>
        </row>
        <row r="136">
          <cell r="A136" t="str">
            <v>FIBECO</v>
          </cell>
          <cell r="C136">
            <v>818432</v>
          </cell>
          <cell r="D136">
            <v>103962.144</v>
          </cell>
          <cell r="E136">
            <v>7.8724040166005045</v>
          </cell>
          <cell r="F136">
            <v>3</v>
          </cell>
          <cell r="G136">
            <v>22160</v>
          </cell>
          <cell r="I136" t="e">
            <v>#REF!</v>
          </cell>
          <cell r="J136" t="e">
            <v>#REF!</v>
          </cell>
          <cell r="L136">
            <v>11.937681784249158</v>
          </cell>
        </row>
        <row r="137">
          <cell r="A137" t="str">
            <v>LANECO</v>
          </cell>
          <cell r="C137">
            <v>335926</v>
          </cell>
          <cell r="D137">
            <v>47667.988599999997</v>
          </cell>
          <cell r="E137">
            <v>7.0472031622496445</v>
          </cell>
          <cell r="F137">
            <v>9</v>
          </cell>
          <cell r="G137">
            <v>29149.800817359996</v>
          </cell>
          <cell r="I137" t="e">
            <v>#REF!</v>
          </cell>
          <cell r="J137" t="e">
            <v>#REF!</v>
          </cell>
          <cell r="L137">
            <v>15.365809037240608</v>
          </cell>
        </row>
        <row r="138">
          <cell r="A138" t="str">
            <v>MOELCI I</v>
          </cell>
          <cell r="C138">
            <v>275874</v>
          </cell>
          <cell r="D138">
            <v>32691.838</v>
          </cell>
          <cell r="E138">
            <v>8.4386200616802274</v>
          </cell>
          <cell r="F138">
            <v>2</v>
          </cell>
          <cell r="G138">
            <v>4231.9807423999882</v>
          </cell>
          <cell r="I138" t="e">
            <v>#REF!</v>
          </cell>
          <cell r="K138" t="e">
            <v>#REF!</v>
          </cell>
          <cell r="L138">
            <v>12.360178303755125</v>
          </cell>
        </row>
        <row r="139">
          <cell r="A139" t="str">
            <v>MOELCI II</v>
          </cell>
          <cell r="C139">
            <v>622746</v>
          </cell>
          <cell r="D139">
            <v>85660.498999999996</v>
          </cell>
          <cell r="E139">
            <v>7.2699319671252445</v>
          </cell>
          <cell r="F139">
            <v>14</v>
          </cell>
          <cell r="G139">
            <v>80453</v>
          </cell>
          <cell r="I139" t="e">
            <v>#REF!</v>
          </cell>
          <cell r="J139" t="e">
            <v>#REF!</v>
          </cell>
          <cell r="L139">
            <v>11.576493571393126</v>
          </cell>
        </row>
        <row r="140">
          <cell r="A140" t="str">
            <v>MORESCO I</v>
          </cell>
          <cell r="C140">
            <v>1137951</v>
          </cell>
          <cell r="D140">
            <v>222251.50899999999</v>
          </cell>
          <cell r="E140">
            <v>5.1201047188390518</v>
          </cell>
          <cell r="F140">
            <v>4</v>
          </cell>
          <cell r="G140">
            <v>39138</v>
          </cell>
          <cell r="I140" t="e">
            <v>#REF!</v>
          </cell>
          <cell r="J140" t="e">
            <v>#REF!</v>
          </cell>
          <cell r="L140">
            <v>2.7879360865195371</v>
          </cell>
        </row>
        <row r="141">
          <cell r="A141" t="str">
            <v>MORESCO II</v>
          </cell>
          <cell r="C141">
            <v>600053</v>
          </cell>
          <cell r="D141">
            <v>62833.626029999999</v>
          </cell>
          <cell r="E141">
            <v>9.5498706331782266</v>
          </cell>
          <cell r="F141">
            <v>2</v>
          </cell>
          <cell r="G141">
            <v>12317</v>
          </cell>
          <cell r="I141" t="e">
            <v>#REF!</v>
          </cell>
          <cell r="J141" t="e">
            <v>#REF!</v>
          </cell>
          <cell r="L141">
            <v>10.099576294222489</v>
          </cell>
        </row>
        <row r="143">
          <cell r="C143">
            <v>4592308</v>
          </cell>
          <cell r="D143">
            <v>657915.10563000001</v>
          </cell>
          <cell r="G143">
            <v>271019.83277896</v>
          </cell>
          <cell r="H143">
            <v>0</v>
          </cell>
          <cell r="I143" t="e">
            <v>#REF!</v>
          </cell>
          <cell r="J143" t="e">
            <v>#REF!</v>
          </cell>
          <cell r="K143" t="e">
            <v>#REF!</v>
          </cell>
        </row>
        <row r="145">
          <cell r="A145" t="str">
            <v>ANECO</v>
          </cell>
          <cell r="C145">
            <v>1659092</v>
          </cell>
          <cell r="D145">
            <v>198887.62599999999</v>
          </cell>
          <cell r="E145">
            <v>8.3418563204128144</v>
          </cell>
          <cell r="F145">
            <v>2.8088287669944294</v>
          </cell>
          <cell r="G145">
            <v>43297</v>
          </cell>
          <cell r="I145" t="e">
            <v>#REF!</v>
          </cell>
          <cell r="J145" t="e">
            <v>#REF!</v>
          </cell>
          <cell r="L145">
            <v>12.487903883642659</v>
          </cell>
        </row>
        <row r="146">
          <cell r="A146" t="str">
            <v>ASELCO</v>
          </cell>
          <cell r="C146">
            <v>1042418</v>
          </cell>
          <cell r="D146">
            <v>122084.18700000001</v>
          </cell>
          <cell r="E146">
            <v>8.5385177688900846</v>
          </cell>
          <cell r="F146">
            <v>5.9777068532637649</v>
          </cell>
          <cell r="G146">
            <v>60927</v>
          </cell>
          <cell r="I146" t="e">
            <v>#REF!</v>
          </cell>
          <cell r="K146" t="e">
            <v>#REF!</v>
          </cell>
          <cell r="L146">
            <v>8.19</v>
          </cell>
        </row>
        <row r="147">
          <cell r="A147" t="str">
            <v>DIELCO</v>
          </cell>
          <cell r="C147">
            <v>63067</v>
          </cell>
          <cell r="D147">
            <v>7991.5429999999997</v>
          </cell>
          <cell r="E147">
            <v>7.8917175318959059</v>
          </cell>
          <cell r="F147">
            <v>5.3034002666595317</v>
          </cell>
          <cell r="G147">
            <v>3399.1143999999986</v>
          </cell>
          <cell r="I147" t="e">
            <v>#REF!</v>
          </cell>
          <cell r="J147" t="e">
            <v>#REF!</v>
          </cell>
          <cell r="L147">
            <v>5.2579218399929868</v>
          </cell>
        </row>
        <row r="148">
          <cell r="A148" t="str">
            <v>SIARELCO</v>
          </cell>
          <cell r="C148">
            <v>99394</v>
          </cell>
          <cell r="D148">
            <v>12398.585999999999</v>
          </cell>
          <cell r="E148">
            <v>8.0165593076500823</v>
          </cell>
          <cell r="F148">
            <v>9.8674030774520762</v>
          </cell>
          <cell r="G148">
            <v>9183</v>
          </cell>
          <cell r="I148" t="e">
            <v>#REF!</v>
          </cell>
          <cell r="J148" t="e">
            <v>#REF!</v>
          </cell>
          <cell r="L148">
            <v>8.3681063063013799</v>
          </cell>
        </row>
        <row r="149">
          <cell r="A149" t="str">
            <v>SURNECO</v>
          </cell>
          <cell r="C149">
            <v>720841</v>
          </cell>
          <cell r="D149">
            <v>92554.981</v>
          </cell>
          <cell r="E149">
            <v>7.7882464261972029</v>
          </cell>
          <cell r="F149">
            <v>6.8573187116725594</v>
          </cell>
          <cell r="G149">
            <v>45679</v>
          </cell>
          <cell r="I149" t="e">
            <v>#REF!</v>
          </cell>
          <cell r="J149" t="e">
            <v>#REF!</v>
          </cell>
          <cell r="L149">
            <v>10.969641283768514</v>
          </cell>
        </row>
        <row r="150">
          <cell r="A150" t="str">
            <v>SURSECO I</v>
          </cell>
          <cell r="C150">
            <v>286375</v>
          </cell>
          <cell r="D150">
            <v>34760.057000000001</v>
          </cell>
          <cell r="E150">
            <v>8.2386228538117763</v>
          </cell>
          <cell r="F150">
            <v>5.8052213945750069</v>
          </cell>
          <cell r="G150">
            <v>15283</v>
          </cell>
          <cell r="I150" t="e">
            <v>#REF!</v>
          </cell>
          <cell r="J150" t="e">
            <v>#REF!</v>
          </cell>
          <cell r="L150">
            <v>11.143392620162087</v>
          </cell>
        </row>
        <row r="151">
          <cell r="A151" t="str">
            <v>SURSECO II</v>
          </cell>
          <cell r="C151">
            <v>340284</v>
          </cell>
          <cell r="D151">
            <v>41649.069000000003</v>
          </cell>
          <cell r="E151">
            <v>8.1702666631035612</v>
          </cell>
          <cell r="F151">
            <v>3.1800289380737858</v>
          </cell>
          <cell r="G151">
            <v>10066</v>
          </cell>
          <cell r="I151" t="e">
            <v>#REF!</v>
          </cell>
          <cell r="J151" t="e">
            <v>#REF!</v>
          </cell>
          <cell r="L151">
            <v>13.570813753890377</v>
          </cell>
        </row>
        <row r="153">
          <cell r="C153">
            <v>4211471</v>
          </cell>
          <cell r="D153">
            <v>510326.049</v>
          </cell>
          <cell r="G153">
            <v>187834.11439999999</v>
          </cell>
          <cell r="H153">
            <v>0</v>
          </cell>
          <cell r="I153" t="e">
            <v>#REF!</v>
          </cell>
          <cell r="J153" t="e">
            <v>#REF!</v>
          </cell>
          <cell r="K153" t="e">
            <v>#REF!</v>
          </cell>
        </row>
        <row r="155">
          <cell r="A155" t="str">
            <v>DANECO</v>
          </cell>
          <cell r="C155">
            <v>2347284</v>
          </cell>
          <cell r="D155">
            <v>262558.141</v>
          </cell>
          <cell r="E155">
            <v>8.940054157376137</v>
          </cell>
          <cell r="F155">
            <v>6.7505101693052652</v>
          </cell>
          <cell r="G155">
            <v>145584</v>
          </cell>
          <cell r="I155" t="e">
            <v>#REF!</v>
          </cell>
          <cell r="J155" t="e">
            <v>#REF!</v>
          </cell>
          <cell r="L155">
            <v>16.484288423158702</v>
          </cell>
        </row>
        <row r="156">
          <cell r="A156" t="str">
            <v>DASURECO</v>
          </cell>
          <cell r="C156">
            <v>1323454</v>
          </cell>
          <cell r="D156">
            <v>175356.609</v>
          </cell>
          <cell r="E156">
            <v>7.5472148300951689</v>
          </cell>
          <cell r="F156">
            <v>3.6648888730122198</v>
          </cell>
          <cell r="G156">
            <v>47006.620399999898</v>
          </cell>
          <cell r="I156" t="e">
            <v>#REF!</v>
          </cell>
          <cell r="J156" t="e">
            <v>#REF!</v>
          </cell>
          <cell r="L156">
            <v>9.2336749670649123</v>
          </cell>
        </row>
        <row r="157">
          <cell r="A157" t="str">
            <v>DORECO</v>
          </cell>
          <cell r="C157">
            <v>553226</v>
          </cell>
          <cell r="D157">
            <v>61418.671999999999</v>
          </cell>
          <cell r="E157">
            <v>9.0074562341562849</v>
          </cell>
          <cell r="F157">
            <v>11.887291101403971</v>
          </cell>
          <cell r="G157">
            <v>60767</v>
          </cell>
          <cell r="I157" t="e">
            <v>#REF!</v>
          </cell>
          <cell r="J157" t="e">
            <v>#REF!</v>
          </cell>
          <cell r="L157">
            <v>8.7448864012706871</v>
          </cell>
        </row>
        <row r="159">
          <cell r="C159">
            <v>4223964</v>
          </cell>
          <cell r="D159">
            <v>499333.42200000002</v>
          </cell>
          <cell r="G159">
            <v>253357.6203999999</v>
          </cell>
          <cell r="H159">
            <v>0</v>
          </cell>
          <cell r="I159" t="e">
            <v>#REF!</v>
          </cell>
          <cell r="J159" t="e">
            <v>#REF!</v>
          </cell>
          <cell r="K159">
            <v>0</v>
          </cell>
        </row>
        <row r="161">
          <cell r="A161" t="str">
            <v>COTELCO</v>
          </cell>
          <cell r="C161">
            <v>851808</v>
          </cell>
          <cell r="D161">
            <v>113217.329</v>
          </cell>
          <cell r="E161">
            <v>7.5236539099063187</v>
          </cell>
          <cell r="F161">
            <v>3.2711942794122879</v>
          </cell>
          <cell r="G161">
            <v>27585</v>
          </cell>
          <cell r="I161" t="e">
            <v>#REF!</v>
          </cell>
          <cell r="J161" t="e">
            <v>#REF!</v>
          </cell>
          <cell r="L161">
            <v>12.94</v>
          </cell>
        </row>
        <row r="162">
          <cell r="A162" t="str">
            <v>COTELCO-PPALMA</v>
          </cell>
          <cell r="C162">
            <v>244277</v>
          </cell>
          <cell r="D162">
            <v>38988.112000000001</v>
          </cell>
          <cell r="E162">
            <v>6.265422649857987</v>
          </cell>
          <cell r="F162">
            <v>0.64030669467158796</v>
          </cell>
          <cell r="G162">
            <v>1570</v>
          </cell>
          <cell r="L162">
            <v>23.356931655217441</v>
          </cell>
        </row>
        <row r="163">
          <cell r="A163" t="str">
            <v>SOCOTECO I</v>
          </cell>
          <cell r="C163">
            <v>1048797</v>
          </cell>
          <cell r="D163">
            <v>137963.81</v>
          </cell>
          <cell r="E163">
            <v>7.6019718504439684</v>
          </cell>
          <cell r="F163">
            <v>2.7277967816592472</v>
          </cell>
          <cell r="G163">
            <v>27873.486400000053</v>
          </cell>
          <cell r="I163" t="e">
            <v>#REF!</v>
          </cell>
          <cell r="J163" t="e">
            <v>#REF!</v>
          </cell>
          <cell r="L163">
            <v>14.45</v>
          </cell>
        </row>
        <row r="164">
          <cell r="A164" t="str">
            <v>SOCOTECO II</v>
          </cell>
          <cell r="C164">
            <v>3820773</v>
          </cell>
          <cell r="D164">
            <v>533256.31900000002</v>
          </cell>
          <cell r="E164">
            <v>7.1649840121256956</v>
          </cell>
          <cell r="F164">
            <v>3.0273164060342244</v>
          </cell>
          <cell r="G164">
            <v>111253</v>
          </cell>
          <cell r="I164" t="e">
            <v>#REF!</v>
          </cell>
          <cell r="J164" t="e">
            <v>#REF!</v>
          </cell>
          <cell r="L164">
            <v>12.665044090089694</v>
          </cell>
        </row>
        <row r="165">
          <cell r="A165" t="str">
            <v>SUKELCO</v>
          </cell>
          <cell r="C165">
            <v>685650</v>
          </cell>
          <cell r="D165">
            <v>95813.483999999997</v>
          </cell>
          <cell r="E165">
            <v>7.1560908900880804</v>
          </cell>
          <cell r="F165">
            <v>2.4013094007919857</v>
          </cell>
          <cell r="G165">
            <v>16197</v>
          </cell>
          <cell r="I165" t="e">
            <v>#REF!</v>
          </cell>
          <cell r="J165" t="e">
            <v>#REF!</v>
          </cell>
          <cell r="L165">
            <v>14.016753356240427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1"/>
      <sheetName val="Debt to Equity Ratio"/>
      <sheetName val="Current Ratio"/>
      <sheetName val="CAR"/>
      <sheetName val="REG2"/>
      <sheetName val="REG3"/>
      <sheetName val="REG4"/>
      <sheetName val="REG5"/>
      <sheetName val="REG6"/>
      <sheetName val="REG7"/>
      <sheetName val="REG 8"/>
      <sheetName val="REG9"/>
      <sheetName val="ARMM"/>
      <sheetName val="REG10"/>
      <sheetName val="CARAGA"/>
      <sheetName val="sched of ale"/>
      <sheetName val="REG11"/>
      <sheetName val="REG12"/>
      <sheetName val="Acid Test final"/>
      <sheetName val="SUMMARY BS"/>
      <sheetName val="SUM-LUZVIMIN"/>
      <sheetName val="sum-2006-2009"/>
      <sheetName val="SUM-REGIONAL"/>
      <sheetName val="TOP 10 ASSETS"/>
      <sheetName val="LOWEST 10 ASSETS"/>
      <sheetName val="main"/>
      <sheetName val="main (2)"/>
      <sheetName val="main (3)"/>
      <sheetName val="Total Ave. Assets"/>
      <sheetName val="Acid Test"/>
      <sheetName val="UTILITY &amp; DEP"/>
      <sheetName val="PROFITABILITY RATIO"/>
    </sheetNames>
    <sheetDataSet>
      <sheetData sheetId="0"/>
      <sheetData sheetId="1"/>
      <sheetData sheetId="2"/>
      <sheetData sheetId="3">
        <row r="19">
          <cell r="J19">
            <v>159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>
        <row r="142">
          <cell r="G142">
            <v>70997995</v>
          </cell>
        </row>
      </sheetData>
      <sheetData sheetId="29" refreshError="1">
        <row r="104">
          <cell r="B104" t="str">
            <v>REGION IX</v>
          </cell>
        </row>
        <row r="105">
          <cell r="A105">
            <v>88</v>
          </cell>
          <cell r="B105" t="str">
            <v>ZAMCELCO</v>
          </cell>
          <cell r="D105">
            <v>59521</v>
          </cell>
          <cell r="E105">
            <v>169664</v>
          </cell>
          <cell r="F105">
            <v>616222</v>
          </cell>
          <cell r="G105">
            <v>0.37191953549207918</v>
          </cell>
        </row>
        <row r="106">
          <cell r="A106">
            <v>89</v>
          </cell>
          <cell r="B106" t="str">
            <v>ZANECO</v>
          </cell>
          <cell r="D106">
            <v>30221</v>
          </cell>
          <cell r="E106">
            <v>68399</v>
          </cell>
          <cell r="F106">
            <v>90702</v>
          </cell>
          <cell r="G106">
            <v>1.0872968622522106</v>
          </cell>
        </row>
        <row r="107">
          <cell r="A107">
            <v>90</v>
          </cell>
          <cell r="B107" t="str">
            <v>ZAMSURECO I</v>
          </cell>
          <cell r="D107">
            <v>60892</v>
          </cell>
          <cell r="E107">
            <v>75785</v>
          </cell>
          <cell r="F107">
            <v>69703</v>
          </cell>
          <cell r="G107">
            <v>1.9608481700931093</v>
          </cell>
        </row>
        <row r="108">
          <cell r="A108">
            <v>91</v>
          </cell>
          <cell r="B108" t="str">
            <v>ZAMSURECO II</v>
          </cell>
          <cell r="D108">
            <v>27974</v>
          </cell>
          <cell r="E108">
            <v>113703</v>
          </cell>
          <cell r="F108">
            <v>57724</v>
          </cell>
          <cell r="G108">
            <v>2.4543863904095349</v>
          </cell>
        </row>
        <row r="109">
          <cell r="B109" t="str">
            <v>ARMM</v>
          </cell>
        </row>
        <row r="110">
          <cell r="A110">
            <v>92</v>
          </cell>
          <cell r="B110" t="str">
            <v>BASELCO</v>
          </cell>
          <cell r="D110">
            <v>4072</v>
          </cell>
          <cell r="E110">
            <v>87572</v>
          </cell>
          <cell r="F110">
            <v>222359</v>
          </cell>
          <cell r="G110">
            <v>0.4121443251678592</v>
          </cell>
        </row>
        <row r="111">
          <cell r="A111">
            <v>93</v>
          </cell>
          <cell r="B111" t="str">
            <v>CASELCO</v>
          </cell>
          <cell r="D111">
            <v>-185</v>
          </cell>
          <cell r="E111">
            <v>1153</v>
          </cell>
          <cell r="F111">
            <v>2756</v>
          </cell>
          <cell r="G111">
            <v>0.35123367198838895</v>
          </cell>
        </row>
        <row r="112">
          <cell r="A112">
            <v>94</v>
          </cell>
          <cell r="B112" t="str">
            <v>MAGELCO</v>
          </cell>
          <cell r="D112">
            <v>8438</v>
          </cell>
          <cell r="E112">
            <v>89682</v>
          </cell>
          <cell r="F112">
            <v>81095</v>
          </cell>
          <cell r="G112">
            <v>1.2099389604784512</v>
          </cell>
        </row>
        <row r="113">
          <cell r="A113">
            <v>95</v>
          </cell>
          <cell r="B113" t="str">
            <v>SIASELCO</v>
          </cell>
          <cell r="D113">
            <v>1619</v>
          </cell>
          <cell r="E113">
            <v>4264</v>
          </cell>
          <cell r="F113">
            <v>7473</v>
          </cell>
          <cell r="G113">
            <v>0.78723404255319152</v>
          </cell>
        </row>
        <row r="114">
          <cell r="A114">
            <v>96</v>
          </cell>
          <cell r="B114" t="str">
            <v>SULECO</v>
          </cell>
          <cell r="D114">
            <v>5638</v>
          </cell>
          <cell r="E114">
            <v>119052</v>
          </cell>
          <cell r="F114">
            <v>221590</v>
          </cell>
          <cell r="G114">
            <v>0.56270589828060835</v>
          </cell>
        </row>
        <row r="115">
          <cell r="A115">
            <v>97</v>
          </cell>
          <cell r="B115" t="str">
            <v>TAWELCO</v>
          </cell>
          <cell r="D115">
            <v>5913</v>
          </cell>
          <cell r="E115">
            <v>88508</v>
          </cell>
          <cell r="F115">
            <v>244511</v>
          </cell>
          <cell r="G115">
            <v>0.38616258573233925</v>
          </cell>
        </row>
        <row r="116">
          <cell r="B116" t="str">
            <v>REGION X</v>
          </cell>
        </row>
        <row r="117">
          <cell r="A117">
            <v>98</v>
          </cell>
          <cell r="B117" t="str">
            <v>FIBECO</v>
          </cell>
          <cell r="D117">
            <v>9967</v>
          </cell>
          <cell r="E117">
            <v>82435</v>
          </cell>
          <cell r="F117">
            <v>84750</v>
          </cell>
          <cell r="G117">
            <v>1.0902890855457228</v>
          </cell>
        </row>
        <row r="118">
          <cell r="A118">
            <v>99</v>
          </cell>
          <cell r="B118" t="str">
            <v>BUSECO</v>
          </cell>
          <cell r="D118">
            <v>12130</v>
          </cell>
          <cell r="E118">
            <v>94097</v>
          </cell>
          <cell r="F118">
            <v>64651</v>
          </cell>
          <cell r="G118">
            <v>1.6430836336638257</v>
          </cell>
        </row>
        <row r="119">
          <cell r="A119">
            <v>100</v>
          </cell>
          <cell r="B119" t="str">
            <v>CAMELCO</v>
          </cell>
          <cell r="D119">
            <v>3117</v>
          </cell>
          <cell r="E119">
            <v>12077</v>
          </cell>
          <cell r="F119">
            <v>28164</v>
          </cell>
          <cell r="G119">
            <v>0.53948302797898029</v>
          </cell>
        </row>
        <row r="120">
          <cell r="A120">
            <v>101</v>
          </cell>
          <cell r="B120" t="str">
            <v>LANECO</v>
          </cell>
          <cell r="D120">
            <v>4899</v>
          </cell>
          <cell r="E120">
            <v>39336</v>
          </cell>
          <cell r="F120">
            <v>49234</v>
          </cell>
          <cell r="G120">
            <v>0.89846447576877764</v>
          </cell>
        </row>
        <row r="121">
          <cell r="A121">
            <v>102</v>
          </cell>
          <cell r="B121" t="str">
            <v>MOELCI I</v>
          </cell>
          <cell r="D121">
            <v>897</v>
          </cell>
          <cell r="E121">
            <v>27294</v>
          </cell>
          <cell r="F121">
            <v>108970</v>
          </cell>
          <cell r="G121">
            <v>0.25870423052216207</v>
          </cell>
        </row>
        <row r="122">
          <cell r="A122">
            <v>103</v>
          </cell>
          <cell r="B122" t="str">
            <v>MOELCI II</v>
          </cell>
          <cell r="D122">
            <v>22820</v>
          </cell>
          <cell r="E122">
            <v>101944</v>
          </cell>
          <cell r="F122">
            <v>105173</v>
          </cell>
          <cell r="G122">
            <v>1.1862740437184449</v>
          </cell>
        </row>
        <row r="123">
          <cell r="A123">
            <v>104</v>
          </cell>
          <cell r="B123" t="str">
            <v>MORESCO I</v>
          </cell>
          <cell r="D123">
            <v>10703</v>
          </cell>
          <cell r="E123">
            <v>68291</v>
          </cell>
          <cell r="F123">
            <v>47571</v>
          </cell>
          <cell r="G123">
            <v>1.6605494944398898</v>
          </cell>
        </row>
        <row r="124">
          <cell r="A124">
            <v>105</v>
          </cell>
          <cell r="B124" t="str">
            <v>MORESCO II</v>
          </cell>
          <cell r="D124">
            <v>18191</v>
          </cell>
          <cell r="E124">
            <v>58934</v>
          </cell>
          <cell r="F124">
            <v>56188</v>
          </cell>
          <cell r="G124">
            <v>1.3726240478393963</v>
          </cell>
        </row>
        <row r="125">
          <cell r="B125" t="str">
            <v>REGION XI</v>
          </cell>
        </row>
        <row r="126">
          <cell r="A126">
            <v>106</v>
          </cell>
          <cell r="B126" t="str">
            <v>DANECO</v>
          </cell>
          <cell r="D126">
            <v>19764</v>
          </cell>
          <cell r="E126">
            <v>164355</v>
          </cell>
          <cell r="F126">
            <v>339494</v>
          </cell>
          <cell r="G126">
            <v>0.54233359057892039</v>
          </cell>
        </row>
        <row r="127">
          <cell r="A127">
            <v>107</v>
          </cell>
          <cell r="B127" t="str">
            <v>DASURECO</v>
          </cell>
          <cell r="D127">
            <v>84504</v>
          </cell>
          <cell r="E127">
            <v>94517</v>
          </cell>
          <cell r="F127">
            <v>104198</v>
          </cell>
          <cell r="G127">
            <v>1.7180848000921323</v>
          </cell>
        </row>
        <row r="128">
          <cell r="A128">
            <v>108</v>
          </cell>
          <cell r="B128" t="str">
            <v>DORECO</v>
          </cell>
          <cell r="D128">
            <v>5477</v>
          </cell>
          <cell r="E128">
            <v>24441</v>
          </cell>
          <cell r="F128">
            <v>52790</v>
          </cell>
          <cell r="G128">
            <v>0.56673612426595943</v>
          </cell>
        </row>
        <row r="129">
          <cell r="B129" t="str">
            <v>REGION XII</v>
          </cell>
        </row>
        <row r="130">
          <cell r="A130">
            <v>109</v>
          </cell>
          <cell r="B130" t="str">
            <v>COTELCO</v>
          </cell>
          <cell r="D130">
            <v>37830</v>
          </cell>
          <cell r="E130">
            <v>98081</v>
          </cell>
          <cell r="F130">
            <v>83276</v>
          </cell>
          <cell r="G130">
            <v>1.6320548537393726</v>
          </cell>
        </row>
        <row r="131">
          <cell r="A131">
            <v>110</v>
          </cell>
          <cell r="B131" t="str">
            <v>SOCOTECO I</v>
          </cell>
          <cell r="D131">
            <v>54263</v>
          </cell>
          <cell r="E131">
            <v>78046</v>
          </cell>
          <cell r="F131">
            <v>99020</v>
          </cell>
          <cell r="G131">
            <v>1.3361846091698646</v>
          </cell>
        </row>
        <row r="132">
          <cell r="A132">
            <v>111</v>
          </cell>
          <cell r="B132" t="str">
            <v>SOCOTECO II</v>
          </cell>
          <cell r="D132">
            <v>6525</v>
          </cell>
          <cell r="E132">
            <v>340882</v>
          </cell>
          <cell r="F132">
            <v>405344</v>
          </cell>
          <cell r="G132">
            <v>0.85706708376095364</v>
          </cell>
        </row>
        <row r="133">
          <cell r="A133">
            <v>112</v>
          </cell>
          <cell r="B133" t="str">
            <v>SUKELCO</v>
          </cell>
          <cell r="D133">
            <v>19920</v>
          </cell>
          <cell r="E133">
            <v>82860</v>
          </cell>
          <cell r="F133">
            <v>70127</v>
          </cell>
          <cell r="G133">
            <v>1.4656266487943304</v>
          </cell>
        </row>
        <row r="134">
          <cell r="B134" t="str">
            <v>CARAGA</v>
          </cell>
        </row>
        <row r="135">
          <cell r="A135">
            <v>113</v>
          </cell>
          <cell r="B135" t="str">
            <v>ANECO</v>
          </cell>
          <cell r="D135">
            <v>56791</v>
          </cell>
          <cell r="E135">
            <v>186533</v>
          </cell>
          <cell r="F135">
            <v>102575</v>
          </cell>
          <cell r="G135">
            <v>2.3721569583231781</v>
          </cell>
        </row>
        <row r="136">
          <cell r="A136">
            <v>114</v>
          </cell>
          <cell r="B136" t="str">
            <v>ASELCO</v>
          </cell>
          <cell r="D136">
            <v>33390</v>
          </cell>
          <cell r="E136">
            <v>40987</v>
          </cell>
          <cell r="F136">
            <v>54665</v>
          </cell>
          <cell r="G136">
            <v>1.3605963596451112</v>
          </cell>
        </row>
        <row r="137">
          <cell r="A137">
            <v>115</v>
          </cell>
          <cell r="B137" t="str">
            <v>DIELCO</v>
          </cell>
          <cell r="D137">
            <v>3358</v>
          </cell>
          <cell r="E137">
            <v>5207</v>
          </cell>
          <cell r="F137">
            <v>2510</v>
          </cell>
          <cell r="G137">
            <v>3.4123505976095618</v>
          </cell>
        </row>
        <row r="138">
          <cell r="A138">
            <v>116</v>
          </cell>
          <cell r="B138" t="str">
            <v>SIARELCO</v>
          </cell>
          <cell r="D138">
            <v>5345</v>
          </cell>
          <cell r="E138">
            <v>5848</v>
          </cell>
          <cell r="F138">
            <v>9555</v>
          </cell>
          <cell r="G138">
            <v>1.1714285714285715</v>
          </cell>
        </row>
        <row r="139">
          <cell r="A139">
            <v>117</v>
          </cell>
          <cell r="B139" t="str">
            <v>SURNECO</v>
          </cell>
          <cell r="D139">
            <v>-13171</v>
          </cell>
          <cell r="E139">
            <v>39244</v>
          </cell>
          <cell r="F139">
            <v>45956</v>
          </cell>
          <cell r="G139">
            <v>0.56734702759160938</v>
          </cell>
        </row>
        <row r="140">
          <cell r="A140">
            <v>118</v>
          </cell>
          <cell r="B140" t="str">
            <v>SURSECO I</v>
          </cell>
          <cell r="D140">
            <v>2916</v>
          </cell>
          <cell r="E140">
            <v>30900</v>
          </cell>
          <cell r="F140">
            <v>19205</v>
          </cell>
          <cell r="G140">
            <v>1.7607914605571466</v>
          </cell>
        </row>
        <row r="141">
          <cell r="A141">
            <v>119</v>
          </cell>
          <cell r="B141" t="str">
            <v>SURSECO II</v>
          </cell>
          <cell r="D141">
            <v>1713</v>
          </cell>
          <cell r="E141">
            <v>32561</v>
          </cell>
          <cell r="F141">
            <v>65566</v>
          </cell>
          <cell r="G141">
            <v>0.52274044474270198</v>
          </cell>
        </row>
        <row r="142">
          <cell r="A142">
            <v>120</v>
          </cell>
          <cell r="B142" t="str">
            <v>LASURECO</v>
          </cell>
        </row>
      </sheetData>
      <sheetData sheetId="30"/>
      <sheetData sheetId="3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ING CAPITAL"/>
      <sheetName val="Debt Service Ratio revised"/>
      <sheetName val="REG1"/>
      <sheetName val="CAR"/>
      <sheetName val="REG2"/>
      <sheetName val="REG3"/>
      <sheetName val="REG 4 (CALABARZON)"/>
      <sheetName val="REG 4 (MIMAROPA)"/>
      <sheetName val="REG5"/>
      <sheetName val="TOTAL LUZON"/>
      <sheetName val="REG6"/>
      <sheetName val="REG7"/>
      <sheetName val="REG8"/>
      <sheetName val="REG9"/>
      <sheetName val="TOTAL VISAYAS"/>
      <sheetName val="ARMM"/>
      <sheetName val="REG10"/>
      <sheetName val="CARAGA"/>
      <sheetName val="REG11"/>
      <sheetName val="REG12"/>
      <sheetName val="TOTAL MINDANAO"/>
      <sheetName val="SUMMARY"/>
      <sheetName val="executive summ OK"/>
      <sheetName val="RESULTS OF OPERATIONS front)"/>
      <sheetName val="RESULTS OF OPERATIONS PER REG"/>
      <sheetName val="ECs PROFITABILITY ok"/>
      <sheetName val="TOP GROSSER"/>
      <sheetName val="TOP GAINERS"/>
      <sheetName val="TOP LOSERS"/>
      <sheetName val="TOP NO. OF CONSUMERS"/>
      <sheetName val="main"/>
      <sheetName val="main (2)"/>
      <sheetName val="main (3)"/>
      <sheetName val="LUZVIMINDA"/>
      <sheetName val="Parameter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2">
          <cell r="A2" t="str">
            <v>CENPELCO</v>
          </cell>
          <cell r="C2">
            <v>542637</v>
          </cell>
          <cell r="D2">
            <v>57487.428999999996</v>
          </cell>
          <cell r="E2">
            <v>9.4392288790650216</v>
          </cell>
          <cell r="F2">
            <v>7008</v>
          </cell>
          <cell r="H2" t="e">
            <v>#REF!</v>
          </cell>
          <cell r="I2" t="e">
            <v>#REF!</v>
          </cell>
          <cell r="K2">
            <v>14.779780465048761</v>
          </cell>
        </row>
        <row r="3">
          <cell r="A3" t="str">
            <v>INEC</v>
          </cell>
          <cell r="C3">
            <v>420923</v>
          </cell>
          <cell r="D3">
            <v>47930.463000000003</v>
          </cell>
          <cell r="E3">
            <v>8.7819514699868417</v>
          </cell>
          <cell r="G3">
            <v>-21904</v>
          </cell>
          <cell r="H3" t="e">
            <v>#REF!</v>
          </cell>
          <cell r="J3" t="e">
            <v>#REF!</v>
          </cell>
          <cell r="K3">
            <v>10.856300176676033</v>
          </cell>
        </row>
        <row r="4">
          <cell r="A4" t="str">
            <v>ISECO</v>
          </cell>
          <cell r="C4">
            <v>418732</v>
          </cell>
          <cell r="D4">
            <v>44617.817999999999</v>
          </cell>
          <cell r="E4">
            <v>9.3848605505540412</v>
          </cell>
          <cell r="F4">
            <v>62351.41320000001</v>
          </cell>
          <cell r="H4" t="e">
            <v>#REF!</v>
          </cell>
          <cell r="I4" t="e">
            <v>#REF!</v>
          </cell>
          <cell r="K4">
            <v>9.886379789196523</v>
          </cell>
        </row>
        <row r="5">
          <cell r="A5" t="str">
            <v>LUELCO</v>
          </cell>
          <cell r="C5">
            <v>281643</v>
          </cell>
          <cell r="D5">
            <v>32584.812999999998</v>
          </cell>
          <cell r="E5">
            <v>8.6433824248124438</v>
          </cell>
          <cell r="F5">
            <v>18306.929000000004</v>
          </cell>
          <cell r="H5" t="e">
            <v>#REF!</v>
          </cell>
          <cell r="J5" t="e">
            <v>#REF!</v>
          </cell>
          <cell r="K5">
            <v>10.652332787232648</v>
          </cell>
        </row>
        <row r="6">
          <cell r="A6" t="str">
            <v>PANELCO I</v>
          </cell>
          <cell r="C6">
            <v>174884</v>
          </cell>
          <cell r="D6">
            <v>18642.652999999998</v>
          </cell>
          <cell r="E6">
            <v>9.3808536799993014</v>
          </cell>
          <cell r="F6">
            <v>4556.2067999999854</v>
          </cell>
          <cell r="H6" t="e">
            <v>#REF!</v>
          </cell>
          <cell r="I6" t="e">
            <v>#REF!</v>
          </cell>
          <cell r="K6">
            <v>12.860997117080815</v>
          </cell>
        </row>
        <row r="7">
          <cell r="A7" t="str">
            <v>PANELCO III</v>
          </cell>
          <cell r="C7">
            <v>569742</v>
          </cell>
          <cell r="D7">
            <v>57043.538</v>
          </cell>
          <cell r="E7">
            <v>9.9878447230955416</v>
          </cell>
          <cell r="F7">
            <v>134309.07079999999</v>
          </cell>
          <cell r="H7" t="e">
            <v>#REF!</v>
          </cell>
          <cell r="J7" t="e">
            <v>#REF!</v>
          </cell>
          <cell r="K7">
            <v>15.562748049260037</v>
          </cell>
        </row>
        <row r="9">
          <cell r="C9">
            <v>2408561</v>
          </cell>
          <cell r="D9">
            <v>258306.71399999998</v>
          </cell>
          <cell r="F9">
            <v>226531.61979999999</v>
          </cell>
          <cell r="G9">
            <v>-21904</v>
          </cell>
          <cell r="H9" t="e">
            <v>#REF!</v>
          </cell>
          <cell r="I9" t="e">
            <v>#REF!</v>
          </cell>
          <cell r="J9" t="e">
            <v>#REF!</v>
          </cell>
        </row>
        <row r="11">
          <cell r="A11" t="str">
            <v>ABRECO</v>
          </cell>
          <cell r="C11">
            <v>0</v>
          </cell>
          <cell r="D11">
            <v>0</v>
          </cell>
          <cell r="E11">
            <v>0</v>
          </cell>
          <cell r="G11">
            <v>0</v>
          </cell>
          <cell r="H11" t="e">
            <v>#REF!</v>
          </cell>
          <cell r="J11" t="e">
            <v>#REF!</v>
          </cell>
          <cell r="K11">
            <v>0</v>
          </cell>
        </row>
        <row r="12">
          <cell r="A12" t="str">
            <v>BENECO</v>
          </cell>
          <cell r="C12">
            <v>669806</v>
          </cell>
          <cell r="D12">
            <v>87991.313999999998</v>
          </cell>
          <cell r="E12">
            <v>7.6121831752620492</v>
          </cell>
          <cell r="F12">
            <v>14307.013400000054</v>
          </cell>
          <cell r="H12" t="e">
            <v>#REF!</v>
          </cell>
          <cell r="J12" t="e">
            <v>#REF!</v>
          </cell>
          <cell r="K12">
            <v>8.9841426877013415</v>
          </cell>
        </row>
        <row r="13">
          <cell r="A13" t="str">
            <v>IFELCO</v>
          </cell>
          <cell r="C13">
            <v>42183</v>
          </cell>
          <cell r="D13">
            <v>3557.2620000000002</v>
          </cell>
          <cell r="E13">
            <v>11.858277517933736</v>
          </cell>
          <cell r="F13">
            <v>3114.5132000000012</v>
          </cell>
          <cell r="H13" t="e">
            <v>#REF!</v>
          </cell>
          <cell r="I13" t="e">
            <v>#REF!</v>
          </cell>
          <cell r="K13">
            <v>11.729868592306069</v>
          </cell>
        </row>
        <row r="14">
          <cell r="A14" t="str">
            <v>KAELCO</v>
          </cell>
          <cell r="C14">
            <v>58969</v>
          </cell>
          <cell r="D14">
            <v>5005.0060000000003</v>
          </cell>
          <cell r="E14">
            <v>11.782003857737632</v>
          </cell>
          <cell r="F14">
            <v>7452.5475000000006</v>
          </cell>
          <cell r="H14" t="e">
            <v>#REF!</v>
          </cell>
          <cell r="J14" t="e">
            <v>#REF!</v>
          </cell>
          <cell r="K14">
            <v>13.329367045635731</v>
          </cell>
        </row>
        <row r="15">
          <cell r="A15" t="str">
            <v>MOPRECO</v>
          </cell>
          <cell r="C15">
            <v>38399</v>
          </cell>
          <cell r="D15">
            <v>4179.3069999999998</v>
          </cell>
          <cell r="E15">
            <v>9.187886891295614</v>
          </cell>
          <cell r="G15">
            <v>-373.67960000000312</v>
          </cell>
          <cell r="H15" t="e">
            <v>#REF!</v>
          </cell>
          <cell r="I15" t="e">
            <v>#REF!</v>
          </cell>
          <cell r="K15">
            <v>11.41795810915203</v>
          </cell>
        </row>
        <row r="17">
          <cell r="C17">
            <v>809357</v>
          </cell>
          <cell r="D17">
            <v>100732.889</v>
          </cell>
          <cell r="F17">
            <v>24874.074100000056</v>
          </cell>
          <cell r="G17">
            <v>-373.67960000000312</v>
          </cell>
          <cell r="H17" t="e">
            <v>#REF!</v>
          </cell>
          <cell r="I17" t="e">
            <v>#REF!</v>
          </cell>
          <cell r="J17" t="e">
            <v>#REF!</v>
          </cell>
        </row>
        <row r="19">
          <cell r="A19" t="str">
            <v>BATANELCO</v>
          </cell>
          <cell r="C19">
            <v>13762</v>
          </cell>
          <cell r="D19">
            <v>1193.7460000000001</v>
          </cell>
          <cell r="E19">
            <v>11.528415592596749</v>
          </cell>
          <cell r="F19">
            <v>881</v>
          </cell>
          <cell r="H19" t="e">
            <v>#REF!</v>
          </cell>
          <cell r="I19" t="e">
            <v>#REF!</v>
          </cell>
          <cell r="K19">
            <v>4.375963315814011</v>
          </cell>
        </row>
        <row r="20">
          <cell r="A20" t="str">
            <v>CAGELCO I</v>
          </cell>
          <cell r="C20">
            <v>346494</v>
          </cell>
          <cell r="D20">
            <v>35587.250999999997</v>
          </cell>
          <cell r="E20">
            <v>9.7364643310043828</v>
          </cell>
          <cell r="F20">
            <v>13084</v>
          </cell>
          <cell r="H20" t="e">
            <v>#REF!</v>
          </cell>
          <cell r="J20" t="e">
            <v>#REF!</v>
          </cell>
          <cell r="K20">
            <v>12.250448997519891</v>
          </cell>
        </row>
        <row r="21">
          <cell r="A21" t="str">
            <v>CAGELCO II</v>
          </cell>
          <cell r="C21">
            <v>197570</v>
          </cell>
          <cell r="D21">
            <v>20317.325000000001</v>
          </cell>
          <cell r="E21">
            <v>9.7242132022793353</v>
          </cell>
          <cell r="G21">
            <v>-4237.0941999999923</v>
          </cell>
          <cell r="H21" t="e">
            <v>#REF!</v>
          </cell>
          <cell r="I21" t="e">
            <v>#REF!</v>
          </cell>
          <cell r="K21">
            <v>10.327272278774876</v>
          </cell>
        </row>
        <row r="22">
          <cell r="A22" t="str">
            <v>ISELCO I</v>
          </cell>
          <cell r="C22">
            <v>557034</v>
          </cell>
          <cell r="D22">
            <v>56463.512999999999</v>
          </cell>
          <cell r="E22">
            <v>9.865379789599702</v>
          </cell>
          <cell r="F22">
            <v>11215.353600000031</v>
          </cell>
          <cell r="H22" t="e">
            <v>#REF!</v>
          </cell>
          <cell r="J22" t="e">
            <v>#REF!</v>
          </cell>
          <cell r="K22">
            <v>13.71984417029824</v>
          </cell>
        </row>
        <row r="23">
          <cell r="A23" t="str">
            <v>ISELCO II</v>
          </cell>
          <cell r="C23">
            <v>264893</v>
          </cell>
          <cell r="D23">
            <v>19602.57</v>
          </cell>
          <cell r="E23">
            <v>13.513177098717158</v>
          </cell>
          <cell r="G23">
            <v>-4085</v>
          </cell>
          <cell r="H23" t="e">
            <v>#REF!</v>
          </cell>
          <cell r="J23" t="e">
            <v>#REF!</v>
          </cell>
          <cell r="K23">
            <v>15.631704463739499</v>
          </cell>
        </row>
        <row r="24">
          <cell r="A24" t="str">
            <v>NUVELCO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 t="e">
            <v>#REF!</v>
          </cell>
          <cell r="I24" t="e">
            <v>#REF!</v>
          </cell>
          <cell r="K24">
            <v>0</v>
          </cell>
        </row>
        <row r="25">
          <cell r="A25" t="str">
            <v>QUIRELCO</v>
          </cell>
          <cell r="C25">
            <v>56148</v>
          </cell>
          <cell r="D25">
            <v>5487.8649999999998</v>
          </cell>
          <cell r="E25">
            <v>10.231301243744152</v>
          </cell>
          <cell r="F25">
            <v>1153</v>
          </cell>
          <cell r="H25" t="e">
            <v>#REF!</v>
          </cell>
          <cell r="I25" t="e">
            <v>#REF!</v>
          </cell>
          <cell r="K25">
            <v>15.704533769143197</v>
          </cell>
        </row>
        <row r="27">
          <cell r="C27">
            <v>1435901</v>
          </cell>
          <cell r="D27">
            <v>138652.26999999999</v>
          </cell>
          <cell r="F27">
            <v>26333.353600000031</v>
          </cell>
          <cell r="G27">
            <v>-8322.0941999999923</v>
          </cell>
          <cell r="H27" t="e">
            <v>#REF!</v>
          </cell>
          <cell r="I27" t="e">
            <v>#REF!</v>
          </cell>
          <cell r="J27" t="e">
            <v>#REF!</v>
          </cell>
        </row>
        <row r="29">
          <cell r="A29" t="str">
            <v>AURELCO</v>
          </cell>
          <cell r="C29">
            <v>72319</v>
          </cell>
          <cell r="D29">
            <v>6364.0249999999996</v>
          </cell>
          <cell r="E29">
            <v>11.363720287082469</v>
          </cell>
          <cell r="F29">
            <v>5594</v>
          </cell>
          <cell r="H29" t="e">
            <v>#REF!</v>
          </cell>
          <cell r="I29" t="e">
            <v>#REF!</v>
          </cell>
          <cell r="K29">
            <v>8.791810982184483</v>
          </cell>
        </row>
        <row r="30">
          <cell r="A30" t="str">
            <v>NEECO I</v>
          </cell>
          <cell r="C30">
            <v>240606</v>
          </cell>
          <cell r="D30">
            <v>27776.65</v>
          </cell>
          <cell r="E30">
            <v>8.6621676840079704</v>
          </cell>
          <cell r="F30">
            <v>31460.650800000003</v>
          </cell>
          <cell r="H30" t="e">
            <v>#REF!</v>
          </cell>
          <cell r="I30" t="e">
            <v>#REF!</v>
          </cell>
          <cell r="K30">
            <v>9.144774098625355</v>
          </cell>
        </row>
        <row r="31">
          <cell r="A31" t="str">
            <v>NEECO II - Area I</v>
          </cell>
          <cell r="C31">
            <v>290241</v>
          </cell>
          <cell r="D31">
            <v>29430.37</v>
          </cell>
          <cell r="E31">
            <v>9.8619555241745172</v>
          </cell>
          <cell r="F31">
            <v>3386</v>
          </cell>
          <cell r="H31" t="e">
            <v>#REF!</v>
          </cell>
          <cell r="J31" t="e">
            <v>#REF!</v>
          </cell>
          <cell r="K31">
            <v>10.515675750849701</v>
          </cell>
        </row>
        <row r="32">
          <cell r="A32" t="str">
            <v>NEECO II - Area II</v>
          </cell>
          <cell r="C32">
            <v>282797</v>
          </cell>
          <cell r="D32">
            <v>31351.312999999998</v>
          </cell>
          <cell r="E32">
            <v>9.0202601721975739</v>
          </cell>
          <cell r="G32">
            <v>-1497</v>
          </cell>
          <cell r="H32" t="e">
            <v>#REF!</v>
          </cell>
          <cell r="I32" t="e">
            <v>#REF!</v>
          </cell>
          <cell r="K32">
            <v>10.02319788396658</v>
          </cell>
        </row>
        <row r="33">
          <cell r="A33" t="str">
            <v>PELCO I</v>
          </cell>
          <cell r="C33">
            <v>336487</v>
          </cell>
          <cell r="D33">
            <v>38434.523999999998</v>
          </cell>
          <cell r="E33">
            <v>8.7548111692498143</v>
          </cell>
          <cell r="F33">
            <v>44883</v>
          </cell>
          <cell r="H33" t="e">
            <v>#REF!</v>
          </cell>
          <cell r="I33" t="e">
            <v>#REF!</v>
          </cell>
          <cell r="K33">
            <v>7.2959071060044085</v>
          </cell>
        </row>
        <row r="34">
          <cell r="A34" t="str">
            <v>PELCO II</v>
          </cell>
          <cell r="C34">
            <v>714397</v>
          </cell>
          <cell r="D34">
            <v>74624.486999999994</v>
          </cell>
          <cell r="E34">
            <v>9.573224938886348</v>
          </cell>
          <cell r="F34">
            <v>6332.5023999999976</v>
          </cell>
          <cell r="H34" t="e">
            <v>#REF!</v>
          </cell>
          <cell r="J34" t="e">
            <v>#REF!</v>
          </cell>
          <cell r="K34">
            <v>12.354476901394596</v>
          </cell>
        </row>
        <row r="35">
          <cell r="A35" t="str">
            <v>PELCO III</v>
          </cell>
          <cell r="C35">
            <v>278798</v>
          </cell>
          <cell r="D35">
            <v>29746.262999999999</v>
          </cell>
          <cell r="E35">
            <v>9.3725386614110153</v>
          </cell>
          <cell r="G35">
            <v>-14923</v>
          </cell>
          <cell r="H35" t="e">
            <v>#REF!</v>
          </cell>
          <cell r="J35" t="e">
            <v>#REF!</v>
          </cell>
          <cell r="K35">
            <v>15.250314307667026</v>
          </cell>
        </row>
        <row r="36">
          <cell r="A36" t="str">
            <v>PENELCO</v>
          </cell>
          <cell r="C36">
            <v>719378</v>
          </cell>
          <cell r="D36">
            <v>80854.619000000006</v>
          </cell>
          <cell r="E36">
            <v>8.8971787746597375</v>
          </cell>
          <cell r="F36">
            <v>78268</v>
          </cell>
          <cell r="H36" t="e">
            <v>#REF!</v>
          </cell>
          <cell r="I36" t="e">
            <v>#REF!</v>
          </cell>
          <cell r="K36">
            <v>7.2778980563775741</v>
          </cell>
        </row>
        <row r="37">
          <cell r="A37" t="str">
            <v>PRESCO</v>
          </cell>
          <cell r="C37">
            <v>67259</v>
          </cell>
          <cell r="D37">
            <v>7180.1570000000002</v>
          </cell>
          <cell r="E37">
            <v>9.367343917410162</v>
          </cell>
          <cell r="F37">
            <v>3595</v>
          </cell>
          <cell r="H37" t="e">
            <v>#REF!</v>
          </cell>
          <cell r="I37" t="e">
            <v>#REF!</v>
          </cell>
          <cell r="K37">
            <v>9.8537264311255406</v>
          </cell>
        </row>
        <row r="38">
          <cell r="A38" t="str">
            <v>SAJELCO</v>
          </cell>
          <cell r="C38">
            <v>143030</v>
          </cell>
          <cell r="D38">
            <v>15623.296</v>
          </cell>
          <cell r="E38">
            <v>9.1549183987808966</v>
          </cell>
          <cell r="F38">
            <v>5402.2502000000095</v>
          </cell>
          <cell r="H38" t="e">
            <v>#REF!</v>
          </cell>
          <cell r="I38" t="e">
            <v>#REF!</v>
          </cell>
          <cell r="K38">
            <v>9.0127184682744712</v>
          </cell>
        </row>
        <row r="39">
          <cell r="A39" t="str">
            <v>TARELCO I</v>
          </cell>
          <cell r="C39">
            <v>313193</v>
          </cell>
          <cell r="D39">
            <v>40332.695</v>
          </cell>
          <cell r="E39">
            <v>7.7652385986108792</v>
          </cell>
          <cell r="F39">
            <v>49595</v>
          </cell>
          <cell r="H39" t="e">
            <v>#REF!</v>
          </cell>
          <cell r="J39" t="e">
            <v>#REF!</v>
          </cell>
          <cell r="K39">
            <v>8.407899566718612</v>
          </cell>
        </row>
        <row r="40">
          <cell r="A40" t="str">
            <v>TARELCO II</v>
          </cell>
          <cell r="C40">
            <v>354466</v>
          </cell>
          <cell r="D40">
            <v>42427.468999999997</v>
          </cell>
          <cell r="E40">
            <v>8.3546345882663893</v>
          </cell>
          <cell r="F40">
            <v>53250.508199999982</v>
          </cell>
          <cell r="H40" t="e">
            <v>#REF!</v>
          </cell>
          <cell r="I40" t="e">
            <v>#REF!</v>
          </cell>
          <cell r="K40">
            <v>7.8535275896139973</v>
          </cell>
        </row>
        <row r="41">
          <cell r="A41" t="str">
            <v>ZAMECO I</v>
          </cell>
          <cell r="C41">
            <v>171310</v>
          </cell>
          <cell r="D41">
            <v>18384.277999999998</v>
          </cell>
          <cell r="E41">
            <v>9.3182881590454638</v>
          </cell>
          <cell r="F41">
            <v>21981</v>
          </cell>
          <cell r="H41" t="e">
            <v>#REF!</v>
          </cell>
          <cell r="I41" t="e">
            <v>#REF!</v>
          </cell>
          <cell r="K41">
            <v>11.33664464137226</v>
          </cell>
        </row>
        <row r="42">
          <cell r="A42" t="str">
            <v>ZAMECO II</v>
          </cell>
          <cell r="C42">
            <v>224988</v>
          </cell>
          <cell r="D42">
            <v>24495.496999999999</v>
          </cell>
          <cell r="E42">
            <v>9.1848718154197897</v>
          </cell>
          <cell r="F42">
            <v>18049.863000000012</v>
          </cell>
          <cell r="H42" t="e">
            <v>#REF!</v>
          </cell>
          <cell r="J42" t="e">
            <v>#REF!</v>
          </cell>
          <cell r="K42">
            <v>11.72721347043861</v>
          </cell>
        </row>
        <row r="44">
          <cell r="C44">
            <v>4209269</v>
          </cell>
          <cell r="D44">
            <v>467025.64299999992</v>
          </cell>
          <cell r="F44">
            <v>321797.7746</v>
          </cell>
          <cell r="G44">
            <v>-16420</v>
          </cell>
          <cell r="H44" t="e">
            <v>#REF!</v>
          </cell>
          <cell r="I44" t="e">
            <v>#REF!</v>
          </cell>
          <cell r="J44" t="e">
            <v>#REF!</v>
          </cell>
        </row>
        <row r="46">
          <cell r="A46" t="str">
            <v>BATELEC I</v>
          </cell>
          <cell r="C46">
            <v>550687</v>
          </cell>
          <cell r="D46">
            <v>56673.845999999998</v>
          </cell>
          <cell r="E46">
            <v>9.7167748241402219</v>
          </cell>
          <cell r="F46">
            <v>142957</v>
          </cell>
          <cell r="H46" t="e">
            <v>#REF!</v>
          </cell>
          <cell r="I46" t="e">
            <v>#REF!</v>
          </cell>
          <cell r="K46">
            <v>13.22</v>
          </cell>
        </row>
        <row r="47">
          <cell r="A47" t="str">
            <v>BATELEC II</v>
          </cell>
          <cell r="C47">
            <v>1401807</v>
          </cell>
          <cell r="D47">
            <v>156203.75</v>
          </cell>
          <cell r="E47">
            <v>8.974221169466162</v>
          </cell>
          <cell r="G47">
            <v>-25572</v>
          </cell>
          <cell r="H47" t="e">
            <v>#REF!</v>
          </cell>
          <cell r="I47" t="e">
            <v>#REF!</v>
          </cell>
          <cell r="K47">
            <v>9.8293414050098029</v>
          </cell>
        </row>
        <row r="48">
          <cell r="A48" t="str">
            <v>BISELCO</v>
          </cell>
          <cell r="C48">
            <v>24069</v>
          </cell>
          <cell r="D48">
            <v>2561.8000000000002</v>
          </cell>
          <cell r="E48">
            <v>9.3953470216254189</v>
          </cell>
          <cell r="G48">
            <v>-1422</v>
          </cell>
          <cell r="H48" t="e">
            <v>#REF!</v>
          </cell>
          <cell r="I48" t="e">
            <v>#REF!</v>
          </cell>
          <cell r="K48">
            <v>13.741115246224062</v>
          </cell>
        </row>
        <row r="49">
          <cell r="A49" t="str">
            <v>FLECO</v>
          </cell>
          <cell r="C49">
            <v>168189</v>
          </cell>
          <cell r="D49">
            <v>17143.402999999998</v>
          </cell>
          <cell r="E49">
            <v>9.8107126105592926</v>
          </cell>
          <cell r="F49">
            <v>13701</v>
          </cell>
          <cell r="H49" t="e">
            <v>#REF!</v>
          </cell>
          <cell r="I49" t="e">
            <v>#REF!</v>
          </cell>
          <cell r="K49">
            <v>12.010728043682061</v>
          </cell>
        </row>
        <row r="50">
          <cell r="A50" t="str">
            <v>LUBELCO</v>
          </cell>
          <cell r="C50">
            <v>4967</v>
          </cell>
          <cell r="D50">
            <v>412.07499999999999</v>
          </cell>
          <cell r="E50">
            <v>12.053631013771765</v>
          </cell>
          <cell r="G50">
            <v>-210</v>
          </cell>
          <cell r="H50" t="e">
            <v>#REF!</v>
          </cell>
          <cell r="I50" t="e">
            <v>#REF!</v>
          </cell>
          <cell r="K50">
            <v>13.03</v>
          </cell>
        </row>
        <row r="51">
          <cell r="A51" t="str">
            <v>MARELCO</v>
          </cell>
          <cell r="C51">
            <v>83083</v>
          </cell>
          <cell r="D51">
            <v>7960.7349999999997</v>
          </cell>
          <cell r="E51">
            <v>10.436599133120247</v>
          </cell>
          <cell r="F51">
            <v>2810</v>
          </cell>
          <cell r="H51" t="e">
            <v>#REF!</v>
          </cell>
          <cell r="J51" t="e">
            <v>#REF!</v>
          </cell>
          <cell r="K51">
            <v>7.8246594613768039</v>
          </cell>
        </row>
        <row r="52">
          <cell r="A52" t="str">
            <v>OMECO</v>
          </cell>
          <cell r="C52">
            <v>178137</v>
          </cell>
          <cell r="D52">
            <v>16369.263000000001</v>
          </cell>
          <cell r="E52">
            <v>10.882408083980323</v>
          </cell>
          <cell r="F52">
            <v>3711</v>
          </cell>
          <cell r="H52" t="e">
            <v>#REF!</v>
          </cell>
          <cell r="J52" t="e">
            <v>#REF!</v>
          </cell>
          <cell r="K52">
            <v>13.9872321368259</v>
          </cell>
        </row>
        <row r="53">
          <cell r="A53" t="str">
            <v>ORMECO</v>
          </cell>
          <cell r="C53">
            <v>413406</v>
          </cell>
          <cell r="D53">
            <v>39456.593000000001</v>
          </cell>
          <cell r="E53">
            <v>10.477488515037271</v>
          </cell>
          <cell r="F53">
            <v>2526</v>
          </cell>
          <cell r="H53" t="e">
            <v>#REF!</v>
          </cell>
          <cell r="I53" t="e">
            <v>#REF!</v>
          </cell>
          <cell r="K53">
            <v>11.929243120942681</v>
          </cell>
        </row>
        <row r="54">
          <cell r="A54" t="str">
            <v>PALECO</v>
          </cell>
          <cell r="C54">
            <v>420477</v>
          </cell>
          <cell r="D54">
            <v>43392.264000000003</v>
          </cell>
          <cell r="E54">
            <v>9.6901373940755882</v>
          </cell>
          <cell r="F54">
            <v>13204</v>
          </cell>
          <cell r="H54" t="e">
            <v>#REF!</v>
          </cell>
          <cell r="I54" t="e">
            <v>#REF!</v>
          </cell>
          <cell r="K54">
            <v>9.5279901708158601</v>
          </cell>
        </row>
        <row r="55">
          <cell r="A55" t="str">
            <v>QUEZELCO I</v>
          </cell>
          <cell r="C55">
            <v>271577</v>
          </cell>
          <cell r="D55">
            <v>27656.538</v>
          </cell>
          <cell r="E55">
            <v>9.8196310760226027</v>
          </cell>
          <cell r="F55">
            <v>11670.673199999961</v>
          </cell>
          <cell r="H55" t="e">
            <v>#REF!</v>
          </cell>
          <cell r="J55" t="e">
            <v>#REF!</v>
          </cell>
          <cell r="K55">
            <v>17.827143474879676</v>
          </cell>
        </row>
        <row r="56">
          <cell r="A56" t="str">
            <v xml:space="preserve">QUEZELCO II </v>
          </cell>
          <cell r="C56">
            <v>59813</v>
          </cell>
          <cell r="D56">
            <v>4890.7659999999996</v>
          </cell>
          <cell r="E56">
            <v>12.22978159249492</v>
          </cell>
          <cell r="F56">
            <v>1045</v>
          </cell>
          <cell r="H56" t="e">
            <v>#REF!</v>
          </cell>
          <cell r="J56" t="e">
            <v>#REF!</v>
          </cell>
          <cell r="K56">
            <v>15.857093895346159</v>
          </cell>
        </row>
        <row r="57">
          <cell r="A57" t="str">
            <v>ROMELCO</v>
          </cell>
          <cell r="C57">
            <v>29378</v>
          </cell>
          <cell r="D57">
            <v>2776.52</v>
          </cell>
          <cell r="E57">
            <v>10.580871018397131</v>
          </cell>
          <cell r="F57">
            <v>1309</v>
          </cell>
          <cell r="H57" t="e">
            <v>#REF!</v>
          </cell>
          <cell r="I57" t="e">
            <v>#REF!</v>
          </cell>
          <cell r="K57">
            <v>11.64749236165941</v>
          </cell>
        </row>
        <row r="58">
          <cell r="A58" t="str">
            <v>TIELCO</v>
          </cell>
          <cell r="C58">
            <v>47993</v>
          </cell>
          <cell r="D58">
            <v>5212.5130000000008</v>
          </cell>
          <cell r="E58">
            <v>9.2072672048971373</v>
          </cell>
          <cell r="F58">
            <v>516</v>
          </cell>
          <cell r="H58" t="e">
            <v>#REF!</v>
          </cell>
          <cell r="I58" t="e">
            <v>#REF!</v>
          </cell>
          <cell r="K58">
            <v>9.1517919958364633</v>
          </cell>
        </row>
        <row r="60">
          <cell r="C60">
            <v>3653583</v>
          </cell>
          <cell r="D60">
            <v>380710.06599999999</v>
          </cell>
          <cell r="F60">
            <v>193449.67319999996</v>
          </cell>
          <cell r="G60">
            <v>-27204</v>
          </cell>
          <cell r="H60" t="e">
            <v>#REF!</v>
          </cell>
          <cell r="I60" t="e">
            <v>#REF!</v>
          </cell>
          <cell r="J60" t="e">
            <v>#REF!</v>
          </cell>
        </row>
        <row r="62">
          <cell r="A62" t="str">
            <v>ALECO</v>
          </cell>
          <cell r="C62">
            <v>0</v>
          </cell>
          <cell r="D62">
            <v>0</v>
          </cell>
          <cell r="E62">
            <v>0</v>
          </cell>
          <cell r="G62">
            <v>0</v>
          </cell>
          <cell r="H62" t="e">
            <v>#REF!</v>
          </cell>
          <cell r="J62" t="e">
            <v>#REF!</v>
          </cell>
          <cell r="K62">
            <v>0</v>
          </cell>
        </row>
        <row r="63">
          <cell r="A63" t="str">
            <v>CANORECO</v>
          </cell>
          <cell r="C63">
            <v>242638</v>
          </cell>
          <cell r="D63">
            <v>25619.966</v>
          </cell>
          <cell r="E63">
            <v>9.4706604997055805</v>
          </cell>
          <cell r="F63">
            <v>21942</v>
          </cell>
          <cell r="H63" t="e">
            <v>#REF!</v>
          </cell>
          <cell r="J63" t="e">
            <v>#REF!</v>
          </cell>
          <cell r="K63">
            <v>10.448540506761962</v>
          </cell>
        </row>
        <row r="64">
          <cell r="A64" t="str">
            <v>CASURECO I</v>
          </cell>
          <cell r="C64">
            <v>119880</v>
          </cell>
          <cell r="D64">
            <v>11166.819</v>
          </cell>
          <cell r="E64">
            <v>10.735375938304365</v>
          </cell>
          <cell r="G64">
            <v>-3398</v>
          </cell>
          <cell r="H64" t="e">
            <v>#REF!</v>
          </cell>
          <cell r="J64" t="e">
            <v>#REF!</v>
          </cell>
          <cell r="K64">
            <v>14.7259410745392</v>
          </cell>
        </row>
        <row r="65">
          <cell r="A65" t="str">
            <v>CASURECO II</v>
          </cell>
          <cell r="C65">
            <v>500650</v>
          </cell>
          <cell r="D65">
            <v>49984.273999999998</v>
          </cell>
          <cell r="E65">
            <v>10.016150279585936</v>
          </cell>
          <cell r="F65">
            <v>99707.001600000018</v>
          </cell>
          <cell r="H65" t="e">
            <v>#REF!</v>
          </cell>
          <cell r="J65" t="e">
            <v>#REF!</v>
          </cell>
          <cell r="K65">
            <v>14.868365808240705</v>
          </cell>
        </row>
        <row r="66">
          <cell r="A66" t="str">
            <v>CASURECO III</v>
          </cell>
          <cell r="C66">
            <v>177635</v>
          </cell>
          <cell r="D66">
            <v>15067.129000000001</v>
          </cell>
          <cell r="E66">
            <v>11.789571855394614</v>
          </cell>
          <cell r="F66">
            <v>6459</v>
          </cell>
          <cell r="H66" t="e">
            <v>#REF!</v>
          </cell>
          <cell r="J66" t="e">
            <v>#REF!</v>
          </cell>
          <cell r="K66">
            <v>19.020682000490872</v>
          </cell>
        </row>
        <row r="67">
          <cell r="A67" t="str">
            <v>CASURECO IV</v>
          </cell>
          <cell r="C67">
            <v>94671</v>
          </cell>
          <cell r="D67">
            <v>8004.2190000000001</v>
          </cell>
          <cell r="E67">
            <v>11.827637399726319</v>
          </cell>
          <cell r="F67">
            <v>1720</v>
          </cell>
          <cell r="H67" t="e">
            <v>#REF!</v>
          </cell>
          <cell r="I67" t="e">
            <v>#REF!</v>
          </cell>
          <cell r="K67">
            <v>13.01728522247144</v>
          </cell>
        </row>
        <row r="68">
          <cell r="A68" t="str">
            <v>FICELCO</v>
          </cell>
          <cell r="C68">
            <v>83070</v>
          </cell>
          <cell r="D68">
            <v>7619.3890000000001</v>
          </cell>
          <cell r="E68">
            <v>10.902449002144397</v>
          </cell>
          <cell r="F68">
            <v>753.30060000000231</v>
          </cell>
          <cell r="H68" t="e">
            <v>#REF!</v>
          </cell>
          <cell r="I68" t="e">
            <v>#REF!</v>
          </cell>
          <cell r="K68">
            <v>14.66235305863653</v>
          </cell>
        </row>
        <row r="69">
          <cell r="A69" t="str">
            <v>MASELCO</v>
          </cell>
          <cell r="C69">
            <v>121825</v>
          </cell>
          <cell r="D69">
            <v>14407.574000000001</v>
          </cell>
          <cell r="E69">
            <v>8.4556220221391882</v>
          </cell>
          <cell r="F69">
            <v>7521</v>
          </cell>
          <cell r="H69" t="e">
            <v>#REF!</v>
          </cell>
          <cell r="J69" t="e">
            <v>#REF!</v>
          </cell>
          <cell r="K69">
            <v>15.825452119886998</v>
          </cell>
        </row>
        <row r="70">
          <cell r="A70" t="str">
            <v>SORECO I</v>
          </cell>
          <cell r="C70">
            <v>91402</v>
          </cell>
          <cell r="D70">
            <v>7865.26</v>
          </cell>
          <cell r="E70">
            <v>11.620976293218533</v>
          </cell>
          <cell r="F70">
            <v>9909</v>
          </cell>
          <cell r="H70" t="e">
            <v>#REF!</v>
          </cell>
          <cell r="J70" t="e">
            <v>#REF!</v>
          </cell>
          <cell r="K70">
            <v>11.684032710959958</v>
          </cell>
        </row>
        <row r="71">
          <cell r="A71" t="str">
            <v>SORECO II</v>
          </cell>
          <cell r="C71">
            <v>156686</v>
          </cell>
          <cell r="D71">
            <v>15599.692999999999</v>
          </cell>
          <cell r="E71">
            <v>10.044172023128917</v>
          </cell>
          <cell r="F71">
            <v>2126</v>
          </cell>
          <cell r="H71" t="e">
            <v>#REF!</v>
          </cell>
          <cell r="J71" t="e">
            <v>#REF!</v>
          </cell>
          <cell r="K71">
            <v>17.772336912491213</v>
          </cell>
        </row>
        <row r="72">
          <cell r="A72" t="str">
            <v>TISELCO</v>
          </cell>
          <cell r="C72">
            <v>12745</v>
          </cell>
          <cell r="D72">
            <v>1088.0840000000001</v>
          </cell>
          <cell r="E72">
            <v>11.713250079957062</v>
          </cell>
          <cell r="F72">
            <v>3321.8912</v>
          </cell>
          <cell r="H72" t="e">
            <v>#REF!</v>
          </cell>
          <cell r="I72" t="e">
            <v>#REF!</v>
          </cell>
          <cell r="K72">
            <v>14.619180181730023</v>
          </cell>
        </row>
        <row r="74">
          <cell r="C74">
            <v>1601202</v>
          </cell>
          <cell r="D74">
            <v>156422.40700000001</v>
          </cell>
          <cell r="F74">
            <v>153459.19340000005</v>
          </cell>
          <cell r="G74">
            <v>-3398</v>
          </cell>
          <cell r="H74" t="e">
            <v>#REF!</v>
          </cell>
          <cell r="I74" t="e">
            <v>#REF!</v>
          </cell>
          <cell r="J74" t="e">
            <v>#REF!</v>
          </cell>
        </row>
        <row r="76">
          <cell r="A76" t="str">
            <v>AKELCO</v>
          </cell>
          <cell r="C76">
            <v>459282</v>
          </cell>
          <cell r="D76">
            <v>45151.277999999998</v>
          </cell>
          <cell r="E76">
            <v>10.172070876930659</v>
          </cell>
          <cell r="F76">
            <v>22670</v>
          </cell>
          <cell r="H76" t="e">
            <v>#REF!</v>
          </cell>
          <cell r="I76" t="e">
            <v>#REF!</v>
          </cell>
          <cell r="K76">
            <v>11.580461852210586</v>
          </cell>
        </row>
        <row r="77">
          <cell r="A77" t="str">
            <v>ANTECO</v>
          </cell>
          <cell r="C77">
            <v>163698</v>
          </cell>
          <cell r="D77">
            <v>17348.184000000001</v>
          </cell>
          <cell r="E77">
            <v>9.4360308836936468</v>
          </cell>
          <cell r="F77">
            <v>10314.564799999993</v>
          </cell>
          <cell r="H77" t="e">
            <v>#REF!</v>
          </cell>
          <cell r="I77" t="e">
            <v>#REF!</v>
          </cell>
          <cell r="K77">
            <v>13.364321905613078</v>
          </cell>
        </row>
        <row r="78">
          <cell r="A78" t="str">
            <v>CAPELCO</v>
          </cell>
          <cell r="C78">
            <v>264253</v>
          </cell>
          <cell r="D78">
            <v>21982.613000000001</v>
          </cell>
          <cell r="E78">
            <v>12.02100041519177</v>
          </cell>
          <cell r="G78">
            <v>-39590.809200000018</v>
          </cell>
          <cell r="H78" t="e">
            <v>#REF!</v>
          </cell>
          <cell r="I78" t="e">
            <v>#REF!</v>
          </cell>
          <cell r="K78">
            <v>19.396967425139312</v>
          </cell>
        </row>
        <row r="79">
          <cell r="A79" t="str">
            <v>CENECO</v>
          </cell>
          <cell r="C79">
            <v>1128375</v>
          </cell>
          <cell r="D79">
            <v>138652.755</v>
          </cell>
          <cell r="E79">
            <v>8.1381361661367642</v>
          </cell>
          <cell r="G79">
            <v>-43535.637899999972</v>
          </cell>
          <cell r="H79" t="e">
            <v>#REF!</v>
          </cell>
          <cell r="J79" t="e">
            <v>#REF!</v>
          </cell>
          <cell r="K79">
            <v>14.148041986511247</v>
          </cell>
        </row>
        <row r="80">
          <cell r="A80" t="str">
            <v>GUIMELCO</v>
          </cell>
          <cell r="C80">
            <v>61067</v>
          </cell>
          <cell r="D80">
            <v>4882.0079999999998</v>
          </cell>
          <cell r="E80">
            <v>12.508582534072046</v>
          </cell>
          <cell r="F80">
            <v>644.58320000000094</v>
          </cell>
          <cell r="H80" t="e">
            <v>#REF!</v>
          </cell>
          <cell r="I80" t="e">
            <v>#REF!</v>
          </cell>
          <cell r="K80">
            <v>14.127351343464504</v>
          </cell>
        </row>
        <row r="81">
          <cell r="A81" t="str">
            <v>ILECO I</v>
          </cell>
          <cell r="C81">
            <v>440502</v>
          </cell>
          <cell r="D81">
            <v>42877.275000000001</v>
          </cell>
          <cell r="E81">
            <v>10.273553998009435</v>
          </cell>
          <cell r="F81">
            <v>17064.758900000015</v>
          </cell>
          <cell r="H81" t="e">
            <v>#REF!</v>
          </cell>
          <cell r="I81" t="e">
            <v>#REF!</v>
          </cell>
          <cell r="K81">
            <v>8.5754123700605529</v>
          </cell>
        </row>
        <row r="82">
          <cell r="A82" t="str">
            <v>ILECO II</v>
          </cell>
          <cell r="C82">
            <v>266353</v>
          </cell>
          <cell r="D82">
            <v>25718.456999999999</v>
          </cell>
          <cell r="E82">
            <v>10.356492226574868</v>
          </cell>
          <cell r="F82">
            <v>24084</v>
          </cell>
          <cell r="H82" t="e">
            <v>#REF!</v>
          </cell>
          <cell r="I82" t="e">
            <v>#REF!</v>
          </cell>
          <cell r="K82">
            <v>10.683592641243472</v>
          </cell>
        </row>
        <row r="83">
          <cell r="A83" t="str">
            <v>ILECO III</v>
          </cell>
          <cell r="C83">
            <v>80283</v>
          </cell>
          <cell r="D83">
            <v>7358.1980000000003</v>
          </cell>
          <cell r="E83">
            <v>10.910687643904119</v>
          </cell>
          <cell r="G83">
            <v>-593.45059999999648</v>
          </cell>
          <cell r="H83" t="e">
            <v>#REF!</v>
          </cell>
          <cell r="I83" t="e">
            <v>#REF!</v>
          </cell>
          <cell r="K83">
            <v>20.131665915220438</v>
          </cell>
        </row>
        <row r="84">
          <cell r="A84" t="str">
            <v>NOCECO</v>
          </cell>
          <cell r="C84">
            <v>348183</v>
          </cell>
          <cell r="D84">
            <v>40610.607000000004</v>
          </cell>
          <cell r="E84">
            <v>8.5736960297096765</v>
          </cell>
          <cell r="G84">
            <v>-10479.037300000025</v>
          </cell>
          <cell r="H84" t="e">
            <v>#REF!</v>
          </cell>
          <cell r="I84" t="e">
            <v>#REF!</v>
          </cell>
          <cell r="K84">
            <v>9.7092248111510919</v>
          </cell>
        </row>
        <row r="85">
          <cell r="A85" t="str">
            <v>VRESCO</v>
          </cell>
          <cell r="C85">
            <v>351738</v>
          </cell>
          <cell r="D85">
            <v>31513.52</v>
          </cell>
          <cell r="E85">
            <v>11.161495129709406</v>
          </cell>
          <cell r="F85">
            <v>15195</v>
          </cell>
          <cell r="H85" t="e">
            <v>#REF!</v>
          </cell>
          <cell r="I85" t="e">
            <v>#REF!</v>
          </cell>
          <cell r="K85">
            <v>11.438715354513572</v>
          </cell>
        </row>
        <row r="87">
          <cell r="C87">
            <v>3563734</v>
          </cell>
          <cell r="D87">
            <v>376094.89500000002</v>
          </cell>
          <cell r="F87">
            <v>89972.906900000002</v>
          </cell>
          <cell r="G87">
            <v>-94198.935000000012</v>
          </cell>
          <cell r="H87" t="e">
            <v>#REF!</v>
          </cell>
          <cell r="I87" t="e">
            <v>#REF!</v>
          </cell>
          <cell r="J87" t="e">
            <v>#REF!</v>
          </cell>
        </row>
        <row r="89">
          <cell r="A89" t="str">
            <v>BANELCO</v>
          </cell>
          <cell r="C89">
            <v>23481</v>
          </cell>
          <cell r="D89">
            <v>2287.3690000000001</v>
          </cell>
          <cell r="E89">
            <v>10.265505915311433</v>
          </cell>
          <cell r="G89">
            <v>-1547.9387999999999</v>
          </cell>
          <cell r="H89" t="e">
            <v>#REF!</v>
          </cell>
          <cell r="J89" t="e">
            <v>#REF!</v>
          </cell>
          <cell r="K89">
            <v>8.5896300535345702</v>
          </cell>
        </row>
        <row r="90">
          <cell r="A90" t="str">
            <v>BOHECO I</v>
          </cell>
          <cell r="C90">
            <v>220943</v>
          </cell>
          <cell r="D90">
            <v>26581.646000000001</v>
          </cell>
          <cell r="E90">
            <v>8.311863005022337</v>
          </cell>
          <cell r="G90">
            <v>-4015</v>
          </cell>
          <cell r="H90" t="e">
            <v>#REF!</v>
          </cell>
          <cell r="I90" t="e">
            <v>#REF!</v>
          </cell>
          <cell r="K90">
            <v>6.8205810284919623</v>
          </cell>
        </row>
        <row r="91">
          <cell r="A91" t="str">
            <v>BOHECO II</v>
          </cell>
          <cell r="C91">
            <v>150477</v>
          </cell>
          <cell r="D91">
            <v>16814.965</v>
          </cell>
          <cell r="E91">
            <v>8.9489927573444241</v>
          </cell>
          <cell r="G91">
            <v>-362</v>
          </cell>
          <cell r="H91" t="e">
            <v>#REF!</v>
          </cell>
          <cell r="I91" t="e">
            <v>#REF!</v>
          </cell>
          <cell r="K91">
            <v>10.770616594099657</v>
          </cell>
        </row>
        <row r="92">
          <cell r="A92" t="str">
            <v>CELCO</v>
          </cell>
          <cell r="C92">
            <v>18501</v>
          </cell>
          <cell r="D92">
            <v>1587.6010000000001</v>
          </cell>
          <cell r="E92">
            <v>11.653431813157084</v>
          </cell>
          <cell r="F92">
            <v>176</v>
          </cell>
          <cell r="H92" t="e">
            <v>#REF!</v>
          </cell>
          <cell r="I92" t="e">
            <v>#REF!</v>
          </cell>
          <cell r="K92">
            <v>9.2414093526565821</v>
          </cell>
        </row>
        <row r="93">
          <cell r="A93" t="str">
            <v>CEBECO I</v>
          </cell>
          <cell r="C93">
            <v>303195</v>
          </cell>
          <cell r="D93">
            <v>35369.548000000003</v>
          </cell>
          <cell r="E93">
            <v>8.5722045416017192</v>
          </cell>
          <cell r="F93">
            <v>17938.417689999973</v>
          </cell>
          <cell r="H93" t="e">
            <v>#REF!</v>
          </cell>
          <cell r="I93" t="e">
            <v>#REF!</v>
          </cell>
          <cell r="K93">
            <v>9.5969657521990115</v>
          </cell>
        </row>
        <row r="94">
          <cell r="A94" t="str">
            <v>CEBECO II</v>
          </cell>
          <cell r="C94">
            <v>496510</v>
          </cell>
          <cell r="D94">
            <v>62809.559000000001</v>
          </cell>
          <cell r="E94">
            <v>7.9050069432902719</v>
          </cell>
          <cell r="F94">
            <v>23016</v>
          </cell>
          <cell r="H94" t="e">
            <v>#REF!</v>
          </cell>
          <cell r="I94" t="e">
            <v>#REF!</v>
          </cell>
          <cell r="K94">
            <v>7.1668658260033533</v>
          </cell>
        </row>
        <row r="95">
          <cell r="A95" t="str">
            <v>CEBECO III</v>
          </cell>
          <cell r="C95">
            <v>196293</v>
          </cell>
          <cell r="D95">
            <v>34249.531999999999</v>
          </cell>
          <cell r="E95">
            <v>5.7312607950380166</v>
          </cell>
          <cell r="F95">
            <v>6573</v>
          </cell>
          <cell r="H95" t="e">
            <v>#REF!</v>
          </cell>
          <cell r="I95" t="e">
            <v>#REF!</v>
          </cell>
          <cell r="K95">
            <v>6.344148147917239</v>
          </cell>
        </row>
        <row r="96">
          <cell r="A96" t="str">
            <v>NORECO I</v>
          </cell>
          <cell r="C96">
            <v>100025</v>
          </cell>
          <cell r="D96">
            <v>11213.335999999999</v>
          </cell>
          <cell r="E96">
            <v>8.9201821830720149</v>
          </cell>
          <cell r="G96">
            <v>-3094</v>
          </cell>
          <cell r="H96" t="e">
            <v>#REF!</v>
          </cell>
          <cell r="J96" t="e">
            <v>#REF!</v>
          </cell>
          <cell r="K96">
            <v>12.783590868827158</v>
          </cell>
        </row>
        <row r="97">
          <cell r="A97" t="str">
            <v>NORECO II</v>
          </cell>
          <cell r="C97">
            <v>519558</v>
          </cell>
          <cell r="D97">
            <v>53283.955000000002</v>
          </cell>
          <cell r="E97">
            <v>0</v>
          </cell>
          <cell r="F97">
            <v>7818</v>
          </cell>
          <cell r="H97" t="e">
            <v>#REF!</v>
          </cell>
          <cell r="I97" t="e">
            <v>#REF!</v>
          </cell>
          <cell r="K97">
            <v>13.765831069670636</v>
          </cell>
        </row>
        <row r="98">
          <cell r="A98" t="str">
            <v>PROSIELCO</v>
          </cell>
          <cell r="C98">
            <v>37896</v>
          </cell>
          <cell r="D98">
            <v>3392.973</v>
          </cell>
          <cell r="E98">
            <v>11.168965977624932</v>
          </cell>
          <cell r="G98">
            <v>-796</v>
          </cell>
          <cell r="H98" t="e">
            <v>#REF!</v>
          </cell>
          <cell r="I98" t="e">
            <v>#REF!</v>
          </cell>
          <cell r="K98">
            <v>13.391783921374531</v>
          </cell>
        </row>
        <row r="100">
          <cell r="C100">
            <v>2066879</v>
          </cell>
          <cell r="D100">
            <v>247590.484</v>
          </cell>
          <cell r="F100">
            <v>55521.417689999973</v>
          </cell>
          <cell r="G100">
            <v>-9814.9387999999999</v>
          </cell>
          <cell r="H100" t="e">
            <v>#REF!</v>
          </cell>
          <cell r="I100" t="e">
            <v>#REF!</v>
          </cell>
          <cell r="J100" t="e">
            <v>#REF!</v>
          </cell>
        </row>
        <row r="102">
          <cell r="A102" t="str">
            <v>BILECO</v>
          </cell>
          <cell r="C102">
            <v>48052</v>
          </cell>
          <cell r="D102">
            <v>4332.46</v>
          </cell>
          <cell r="E102">
            <v>11.091158371918032</v>
          </cell>
          <cell r="G102">
            <v>-783</v>
          </cell>
          <cell r="H102" t="e">
            <v>#REF!</v>
          </cell>
          <cell r="I102" t="e">
            <v>#REF!</v>
          </cell>
          <cell r="K102">
            <v>21.284023668639058</v>
          </cell>
        </row>
        <row r="103">
          <cell r="A103" t="str">
            <v>LEYECO I/DORELCO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H103" t="e">
            <v>#REF!</v>
          </cell>
          <cell r="I103" t="e">
            <v>#REF!</v>
          </cell>
          <cell r="K103">
            <v>0</v>
          </cell>
        </row>
        <row r="104">
          <cell r="A104" t="str">
            <v>LEYECO II</v>
          </cell>
          <cell r="C104">
            <v>96491</v>
          </cell>
          <cell r="D104">
            <v>0</v>
          </cell>
          <cell r="E104">
            <v>0</v>
          </cell>
          <cell r="G104">
            <v>-11413.325200000007</v>
          </cell>
          <cell r="H104" t="e">
            <v>#REF!</v>
          </cell>
          <cell r="I104" t="e">
            <v>#REF!</v>
          </cell>
          <cell r="K104">
            <v>0</v>
          </cell>
        </row>
        <row r="105">
          <cell r="A105" t="str">
            <v>LEYECO III</v>
          </cell>
          <cell r="C105">
            <v>31294</v>
          </cell>
          <cell r="D105">
            <v>2751.306</v>
          </cell>
          <cell r="E105">
            <v>11.374234636205497</v>
          </cell>
          <cell r="F105">
            <v>5262.3607000000011</v>
          </cell>
          <cell r="H105" t="e">
            <v>#REF!</v>
          </cell>
          <cell r="I105" t="e">
            <v>#REF!</v>
          </cell>
          <cell r="K105">
            <v>-17.170000000000002</v>
          </cell>
        </row>
        <row r="106">
          <cell r="A106" t="str">
            <v>LEYECO IV</v>
          </cell>
          <cell r="C106">
            <v>89007</v>
          </cell>
          <cell r="D106">
            <v>10128.92</v>
          </cell>
          <cell r="E106">
            <v>8.7874126757837949</v>
          </cell>
          <cell r="G106">
            <v>-2279</v>
          </cell>
          <cell r="H106" t="e">
            <v>#REF!</v>
          </cell>
          <cell r="I106" t="e">
            <v>#REF!</v>
          </cell>
          <cell r="K106">
            <v>14.884766100421718</v>
          </cell>
        </row>
        <row r="107">
          <cell r="A107" t="str">
            <v>LEYECO V</v>
          </cell>
          <cell r="C107">
            <v>89715</v>
          </cell>
          <cell r="D107">
            <v>10084.066999999999</v>
          </cell>
          <cell r="E107">
            <v>8.89670804448245</v>
          </cell>
          <cell r="F107">
            <v>-60899.401199999993</v>
          </cell>
          <cell r="H107" t="e">
            <v>#REF!</v>
          </cell>
          <cell r="I107" t="e">
            <v>#REF!</v>
          </cell>
          <cell r="K107">
            <v>29.159751105753116</v>
          </cell>
        </row>
        <row r="108">
          <cell r="A108" t="str">
            <v>SOLECO</v>
          </cell>
          <cell r="C108">
            <v>138538</v>
          </cell>
          <cell r="D108">
            <v>16180.709000000001</v>
          </cell>
          <cell r="E108">
            <v>8.5619239552481901</v>
          </cell>
          <cell r="F108">
            <v>12251.311699999991</v>
          </cell>
          <cell r="H108" t="e">
            <v>#REF!</v>
          </cell>
          <cell r="I108" t="e">
            <v>#REF!</v>
          </cell>
          <cell r="K108">
            <v>10.461512273228623</v>
          </cell>
        </row>
        <row r="109">
          <cell r="A109" t="str">
            <v>SAMELCO I</v>
          </cell>
          <cell r="C109">
            <v>95946</v>
          </cell>
          <cell r="D109">
            <v>10086.707</v>
          </cell>
          <cell r="E109">
            <v>9.5121232330829084</v>
          </cell>
          <cell r="F109">
            <v>16567</v>
          </cell>
          <cell r="H109" t="e">
            <v>#REF!</v>
          </cell>
          <cell r="J109" t="e">
            <v>#REF!</v>
          </cell>
          <cell r="K109">
            <v>17.573874582691719</v>
          </cell>
        </row>
        <row r="110">
          <cell r="A110" t="str">
            <v>SAMELCO II</v>
          </cell>
          <cell r="C110">
            <v>112040</v>
          </cell>
          <cell r="D110">
            <v>10384.144</v>
          </cell>
          <cell r="E110">
            <v>10.789526801631411</v>
          </cell>
          <cell r="F110">
            <v>10901</v>
          </cell>
          <cell r="H110" t="e">
            <v>#REF!</v>
          </cell>
          <cell r="I110" t="e">
            <v>#REF!</v>
          </cell>
          <cell r="K110">
            <v>13.796788709262609</v>
          </cell>
        </row>
        <row r="111">
          <cell r="A111" t="str">
            <v>ESAMELCO</v>
          </cell>
          <cell r="C111">
            <v>85424</v>
          </cell>
          <cell r="D111">
            <v>8074.1540000000005</v>
          </cell>
          <cell r="E111">
            <v>0</v>
          </cell>
          <cell r="F111">
            <v>7220</v>
          </cell>
          <cell r="H111" t="e">
            <v>#REF!</v>
          </cell>
          <cell r="I111" t="e">
            <v>#REF!</v>
          </cell>
          <cell r="K111">
            <v>13.637154503251459</v>
          </cell>
        </row>
        <row r="112">
          <cell r="A112" t="str">
            <v>NORSAMELCO</v>
          </cell>
          <cell r="C112">
            <v>127066</v>
          </cell>
          <cell r="D112">
            <v>11459.636</v>
          </cell>
          <cell r="E112">
            <v>11.088135783719482</v>
          </cell>
          <cell r="F112">
            <v>20229</v>
          </cell>
          <cell r="H112" t="e">
            <v>#REF!</v>
          </cell>
          <cell r="J112" t="e">
            <v>#REF!</v>
          </cell>
          <cell r="K112">
            <v>22.282545963602935</v>
          </cell>
        </row>
        <row r="114">
          <cell r="C114">
            <v>913573</v>
          </cell>
          <cell r="D114">
            <v>83482.103000000003</v>
          </cell>
          <cell r="F114">
            <v>11531.271200000003</v>
          </cell>
          <cell r="G114">
            <v>-14475.325200000007</v>
          </cell>
          <cell r="H114" t="e">
            <v>#REF!</v>
          </cell>
          <cell r="I114" t="e">
            <v>#REF!</v>
          </cell>
          <cell r="J114" t="e">
            <v>#REF!</v>
          </cell>
        </row>
        <row r="116">
          <cell r="A116" t="str">
            <v>ZAMCELCO</v>
          </cell>
          <cell r="C116">
            <v>729745</v>
          </cell>
          <cell r="D116">
            <v>100915.25199999999</v>
          </cell>
          <cell r="E116">
            <v>7.2312656960912118</v>
          </cell>
          <cell r="G116">
            <v>-47905</v>
          </cell>
          <cell r="H116" t="e">
            <v>#REF!</v>
          </cell>
          <cell r="J116" t="e">
            <v>#REF!</v>
          </cell>
          <cell r="K116">
            <v>19.700153321793959</v>
          </cell>
        </row>
        <row r="117">
          <cell r="A117" t="str">
            <v>ZAMSURECO I</v>
          </cell>
          <cell r="C117">
            <v>286735</v>
          </cell>
          <cell r="D117">
            <v>38360.909</v>
          </cell>
          <cell r="E117">
            <v>7.4746664631956454</v>
          </cell>
          <cell r="F117">
            <v>12909.789999999979</v>
          </cell>
          <cell r="H117" t="e">
            <v>#REF!</v>
          </cell>
          <cell r="I117" t="e">
            <v>#REF!</v>
          </cell>
          <cell r="K117">
            <v>12.0729637218368</v>
          </cell>
        </row>
        <row r="118">
          <cell r="A118" t="str">
            <v>ZAMSURECO II</v>
          </cell>
          <cell r="C118">
            <v>158158</v>
          </cell>
          <cell r="D118">
            <v>20883.505000000001</v>
          </cell>
          <cell r="E118">
            <v>7.5733455662734768</v>
          </cell>
          <cell r="G118">
            <v>-14353.529899999994</v>
          </cell>
          <cell r="H118" t="e">
            <v>#REF!</v>
          </cell>
          <cell r="J118" t="e">
            <v>#REF!</v>
          </cell>
          <cell r="K118">
            <v>22.971439356125227</v>
          </cell>
        </row>
        <row r="119">
          <cell r="A119" t="str">
            <v>ZANECO</v>
          </cell>
          <cell r="C119">
            <v>281022</v>
          </cell>
          <cell r="D119">
            <v>35968.785000000003</v>
          </cell>
          <cell r="E119">
            <v>7.8129411377114897</v>
          </cell>
          <cell r="F119">
            <v>-3167.9094000000041</v>
          </cell>
          <cell r="H119" t="e">
            <v>#REF!</v>
          </cell>
          <cell r="J119" t="e">
            <v>#REF!</v>
          </cell>
          <cell r="K119">
            <v>12.127599725717443</v>
          </cell>
        </row>
        <row r="121">
          <cell r="C121">
            <v>1455660</v>
          </cell>
          <cell r="D121">
            <v>196128.451</v>
          </cell>
          <cell r="F121">
            <v>9741.8805999999749</v>
          </cell>
          <cell r="G121">
            <v>-62258.529899999994</v>
          </cell>
          <cell r="H121" t="e">
            <v>#REF!</v>
          </cell>
          <cell r="I121" t="e">
            <v>#REF!</v>
          </cell>
          <cell r="J121" t="e">
            <v>#REF!</v>
          </cell>
        </row>
        <row r="123">
          <cell r="A123" t="str">
            <v>BASELCO</v>
          </cell>
          <cell r="C123">
            <v>49019</v>
          </cell>
          <cell r="D123">
            <v>5366.2060000000001</v>
          </cell>
          <cell r="E123">
            <v>9.1347592693981561</v>
          </cell>
          <cell r="G123">
            <v>-12480</v>
          </cell>
          <cell r="H123" t="e">
            <v>#REF!</v>
          </cell>
          <cell r="J123" t="e">
            <v>#REF!</v>
          </cell>
          <cell r="K123">
            <v>36.012741403469079</v>
          </cell>
        </row>
        <row r="124">
          <cell r="A124" t="str">
            <v>CASELCO</v>
          </cell>
          <cell r="C124">
            <v>0</v>
          </cell>
          <cell r="D124">
            <v>0</v>
          </cell>
          <cell r="E124">
            <v>0</v>
          </cell>
          <cell r="G124">
            <v>0</v>
          </cell>
          <cell r="H124" t="e">
            <v>#REF!</v>
          </cell>
          <cell r="J124" t="e">
            <v>#REF!</v>
          </cell>
          <cell r="K124">
            <v>0</v>
          </cell>
        </row>
        <row r="125">
          <cell r="A125" t="str">
            <v>MAGELCO</v>
          </cell>
          <cell r="C125">
            <v>32808</v>
          </cell>
          <cell r="D125">
            <v>4759.3609999999999</v>
          </cell>
          <cell r="E125">
            <v>6.8933623652418889</v>
          </cell>
          <cell r="G125">
            <v>-16217</v>
          </cell>
          <cell r="H125" t="e">
            <v>#REF!</v>
          </cell>
          <cell r="J125" t="e">
            <v>#REF!</v>
          </cell>
          <cell r="K125">
            <v>38.281205063907336</v>
          </cell>
        </row>
        <row r="126">
          <cell r="A126" t="str">
            <v>SIASELCO</v>
          </cell>
          <cell r="C126">
            <v>5540</v>
          </cell>
          <cell r="D126">
            <v>505.56599999999997</v>
          </cell>
          <cell r="E126">
            <v>10.95801537286922</v>
          </cell>
          <cell r="F126">
            <v>180</v>
          </cell>
          <cell r="H126" t="e">
            <v>#REF!</v>
          </cell>
          <cell r="I126" t="e">
            <v>#REF!</v>
          </cell>
          <cell r="K126">
            <v>11.165009593581022</v>
          </cell>
        </row>
        <row r="127">
          <cell r="A127" t="str">
            <v>SULECO</v>
          </cell>
          <cell r="C127">
            <v>66257</v>
          </cell>
          <cell r="D127">
            <v>6492.6009999999997</v>
          </cell>
          <cell r="E127">
            <v>10.205001046575941</v>
          </cell>
          <cell r="G127">
            <v>-2742.71179999999</v>
          </cell>
          <cell r="H127" t="e">
            <v>#REF!</v>
          </cell>
          <cell r="J127" t="e">
            <v>#REF!</v>
          </cell>
          <cell r="K127">
            <v>31.405531789915642</v>
          </cell>
        </row>
        <row r="128">
          <cell r="A128" t="str">
            <v>TAWELCO</v>
          </cell>
          <cell r="C128">
            <v>29520</v>
          </cell>
          <cell r="D128">
            <v>3192.3760000000002</v>
          </cell>
          <cell r="E128">
            <v>9.2470310514801515</v>
          </cell>
          <cell r="G128">
            <v>-25391</v>
          </cell>
          <cell r="H128" t="e">
            <v>#REF!</v>
          </cell>
          <cell r="J128" t="e">
            <v>#REF!</v>
          </cell>
          <cell r="K128">
            <v>29.205205938434954</v>
          </cell>
        </row>
        <row r="129">
          <cell r="A129" t="str">
            <v>LASURECO</v>
          </cell>
          <cell r="C129">
            <v>114288</v>
          </cell>
          <cell r="D129">
            <v>15902.625</v>
          </cell>
          <cell r="E129">
            <v>7.1867380385313746</v>
          </cell>
          <cell r="G129">
            <v>-19018.754000000001</v>
          </cell>
          <cell r="H129" t="e">
            <v>#REF!</v>
          </cell>
          <cell r="J129" t="e">
            <v>#REF!</v>
          </cell>
          <cell r="K129">
            <v>16.629334274992932</v>
          </cell>
        </row>
        <row r="131">
          <cell r="C131">
            <v>297432</v>
          </cell>
          <cell r="D131">
            <v>36218.735000000001</v>
          </cell>
          <cell r="F131">
            <v>180</v>
          </cell>
          <cell r="G131">
            <v>-75849.465799999991</v>
          </cell>
          <cell r="H131" t="e">
            <v>#REF!</v>
          </cell>
          <cell r="I131" t="e">
            <v>#REF!</v>
          </cell>
          <cell r="J131" t="e">
            <v>#REF!</v>
          </cell>
        </row>
        <row r="134">
          <cell r="A134" t="str">
            <v>BUSECO</v>
          </cell>
          <cell r="C134">
            <v>213700</v>
          </cell>
          <cell r="D134">
            <v>29116.652999999998</v>
          </cell>
          <cell r="E134">
            <v>7.3394424833101528</v>
          </cell>
          <cell r="F134">
            <v>18982.426210000005</v>
          </cell>
          <cell r="H134" t="e">
            <v>#REF!</v>
          </cell>
          <cell r="J134" t="e">
            <v>#REF!</v>
          </cell>
          <cell r="K134">
            <v>11.577486522216105</v>
          </cell>
        </row>
        <row r="135">
          <cell r="A135" t="str">
            <v>CAMELCO</v>
          </cell>
          <cell r="C135">
            <v>39714</v>
          </cell>
          <cell r="D135">
            <v>3475.3150000000001</v>
          </cell>
          <cell r="E135">
            <v>11.427453338762097</v>
          </cell>
          <cell r="F135">
            <v>1146</v>
          </cell>
          <cell r="H135" t="e">
            <v>#REF!</v>
          </cell>
          <cell r="J135" t="e">
            <v>#REF!</v>
          </cell>
          <cell r="K135">
            <v>11.362596765295228</v>
          </cell>
        </row>
        <row r="136">
          <cell r="A136" t="str">
            <v>FIBECO</v>
          </cell>
          <cell r="C136">
            <v>263329</v>
          </cell>
          <cell r="D136">
            <v>32805.627</v>
          </cell>
          <cell r="E136">
            <v>8.0269461089708791</v>
          </cell>
          <cell r="F136">
            <v>1780</v>
          </cell>
          <cell r="H136" t="e">
            <v>#REF!</v>
          </cell>
          <cell r="I136" t="e">
            <v>#REF!</v>
          </cell>
          <cell r="K136">
            <v>14.110415417768163</v>
          </cell>
        </row>
        <row r="137">
          <cell r="A137" t="str">
            <v>LANECO</v>
          </cell>
          <cell r="C137">
            <v>102388</v>
          </cell>
          <cell r="D137">
            <v>14437.282999999999</v>
          </cell>
          <cell r="E137">
            <v>7.0919161174578349</v>
          </cell>
          <cell r="G137">
            <v>-1563.5491000000038</v>
          </cell>
          <cell r="H137" t="e">
            <v>#REF!</v>
          </cell>
          <cell r="I137" t="e">
            <v>#REF!</v>
          </cell>
          <cell r="K137">
            <v>16.083394880868173</v>
          </cell>
        </row>
        <row r="138">
          <cell r="A138" t="str">
            <v>MOELCI I</v>
          </cell>
          <cell r="C138">
            <v>75893</v>
          </cell>
          <cell r="D138">
            <v>9889.9889999999996</v>
          </cell>
          <cell r="E138">
            <v>7.6737193539851258</v>
          </cell>
          <cell r="G138">
            <v>-2950.426999999996</v>
          </cell>
          <cell r="H138" t="e">
            <v>#REF!</v>
          </cell>
          <cell r="J138" t="e">
            <v>#REF!</v>
          </cell>
          <cell r="K138">
            <v>12.276866476185171</v>
          </cell>
        </row>
        <row r="139">
          <cell r="A139" t="str">
            <v>MOELCI II</v>
          </cell>
          <cell r="C139">
            <v>191926</v>
          </cell>
          <cell r="D139">
            <v>26925.050999999999</v>
          </cell>
          <cell r="E139">
            <v>7.1281573431374374</v>
          </cell>
          <cell r="F139">
            <v>7906</v>
          </cell>
          <cell r="H139" t="e">
            <v>#REF!</v>
          </cell>
          <cell r="I139" t="e">
            <v>#REF!</v>
          </cell>
          <cell r="K139">
            <v>11.62861777674574</v>
          </cell>
        </row>
        <row r="140">
          <cell r="A140" t="str">
            <v>MORESCO I</v>
          </cell>
          <cell r="C140">
            <v>380635</v>
          </cell>
          <cell r="D140">
            <v>50629.84</v>
          </cell>
          <cell r="E140">
            <v>7.5179972917157158</v>
          </cell>
          <cell r="F140">
            <v>12670</v>
          </cell>
          <cell r="H140" t="e">
            <v>#REF!</v>
          </cell>
          <cell r="I140" t="e">
            <v>#REF!</v>
          </cell>
          <cell r="K140">
            <v>2.2396387364915107</v>
          </cell>
        </row>
        <row r="141">
          <cell r="A141" t="str">
            <v>MORESCO II</v>
          </cell>
          <cell r="C141">
            <v>185561</v>
          </cell>
          <cell r="D141">
            <v>19572.151000000002</v>
          </cell>
          <cell r="E141">
            <v>9.4808690163896649</v>
          </cell>
          <cell r="F141">
            <v>1461</v>
          </cell>
          <cell r="H141" t="e">
            <v>#REF!</v>
          </cell>
          <cell r="J141" t="e">
            <v>#REF!</v>
          </cell>
          <cell r="K141">
            <v>10.630861425826147</v>
          </cell>
        </row>
        <row r="143">
          <cell r="C143">
            <v>1453146</v>
          </cell>
          <cell r="D143">
            <v>186851.90900000001</v>
          </cell>
          <cell r="F143">
            <v>43945.426210000005</v>
          </cell>
          <cell r="G143">
            <v>-4513.9760999999999</v>
          </cell>
          <cell r="H143" t="e">
            <v>#REF!</v>
          </cell>
          <cell r="I143" t="e">
            <v>#REF!</v>
          </cell>
          <cell r="J143" t="e">
            <v>#REF!</v>
          </cell>
        </row>
        <row r="145">
          <cell r="A145" t="str">
            <v>ANECO</v>
          </cell>
          <cell r="C145">
            <v>476741</v>
          </cell>
          <cell r="D145">
            <v>58588.237000000001</v>
          </cell>
          <cell r="E145">
            <v>8.1371453454044023</v>
          </cell>
          <cell r="F145">
            <v>12720</v>
          </cell>
          <cell r="H145" t="e">
            <v>#REF!</v>
          </cell>
          <cell r="I145" t="e">
            <v>#REF!</v>
          </cell>
          <cell r="K145">
            <v>10.683812125748085</v>
          </cell>
        </row>
        <row r="146">
          <cell r="A146" t="str">
            <v>ASELCO</v>
          </cell>
          <cell r="C146">
            <v>320232</v>
          </cell>
          <cell r="D146">
            <v>35936.366000000002</v>
          </cell>
          <cell r="E146">
            <v>8.9110846656002991</v>
          </cell>
          <cell r="F146">
            <v>9337</v>
          </cell>
          <cell r="H146" t="e">
            <v>#REF!</v>
          </cell>
          <cell r="J146" t="e">
            <v>#REF!</v>
          </cell>
          <cell r="K146">
            <v>9.94293257374928</v>
          </cell>
        </row>
        <row r="147">
          <cell r="A147" t="str">
            <v>DIELCO</v>
          </cell>
          <cell r="C147">
            <v>17204</v>
          </cell>
          <cell r="D147">
            <v>2139.6669999999999</v>
          </cell>
          <cell r="E147">
            <v>8.0405034989089419</v>
          </cell>
          <cell r="F147">
            <v>1371.398000000001</v>
          </cell>
          <cell r="H147" t="e">
            <v>#REF!</v>
          </cell>
          <cell r="I147" t="e">
            <v>#REF!</v>
          </cell>
          <cell r="K147">
            <v>5.106361007848002</v>
          </cell>
        </row>
        <row r="148">
          <cell r="A148" t="str">
            <v>SIARELCO</v>
          </cell>
          <cell r="C148">
            <v>28510</v>
          </cell>
          <cell r="D148">
            <v>3446.7</v>
          </cell>
          <cell r="E148">
            <v>8.2716801578321295</v>
          </cell>
          <cell r="F148">
            <v>2436</v>
          </cell>
          <cell r="H148" t="e">
            <v>#REF!</v>
          </cell>
          <cell r="I148" t="e">
            <v>#REF!</v>
          </cell>
          <cell r="K148">
            <v>6.9960342377206999</v>
          </cell>
        </row>
        <row r="149">
          <cell r="A149" t="str">
            <v>SURNECO</v>
          </cell>
          <cell r="C149">
            <v>216712</v>
          </cell>
          <cell r="D149">
            <v>30063.282999999999</v>
          </cell>
          <cell r="E149">
            <v>7.2085274252981622</v>
          </cell>
          <cell r="F149">
            <v>1332</v>
          </cell>
          <cell r="H149" t="e">
            <v>#REF!</v>
          </cell>
          <cell r="J149" t="e">
            <v>#REF!</v>
          </cell>
          <cell r="K149">
            <v>9.3878858718109548</v>
          </cell>
        </row>
        <row r="150">
          <cell r="A150" t="str">
            <v>SURSECO I</v>
          </cell>
          <cell r="C150">
            <v>88076</v>
          </cell>
          <cell r="D150">
            <v>10331.278</v>
          </cell>
          <cell r="E150">
            <v>8.5251795566821453</v>
          </cell>
          <cell r="F150">
            <v>1582</v>
          </cell>
          <cell r="H150" t="e">
            <v>#REF!</v>
          </cell>
          <cell r="I150" t="e">
            <v>#REF!</v>
          </cell>
          <cell r="K150">
            <v>12.095408591914788</v>
          </cell>
        </row>
        <row r="151">
          <cell r="A151" t="str">
            <v>SURSECO II</v>
          </cell>
          <cell r="C151">
            <v>94100</v>
          </cell>
          <cell r="D151">
            <v>11467.084999999999</v>
          </cell>
          <cell r="E151">
            <v>8.206095969463906</v>
          </cell>
          <cell r="G151">
            <v>-2513</v>
          </cell>
          <cell r="H151" t="e">
            <v>#REF!</v>
          </cell>
          <cell r="I151" t="e">
            <v>#REF!</v>
          </cell>
          <cell r="K151">
            <v>14.603291848300209</v>
          </cell>
        </row>
        <row r="153">
          <cell r="C153">
            <v>1241575</v>
          </cell>
          <cell r="D153">
            <v>151972.61599999998</v>
          </cell>
          <cell r="F153">
            <v>28778.398000000001</v>
          </cell>
          <cell r="G153">
            <v>-2513</v>
          </cell>
          <cell r="H153" t="e">
            <v>#REF!</v>
          </cell>
          <cell r="I153" t="e">
            <v>#REF!</v>
          </cell>
          <cell r="J153" t="e">
            <v>#REF!</v>
          </cell>
        </row>
        <row r="155">
          <cell r="A155" t="str">
            <v>DANECO</v>
          </cell>
          <cell r="C155">
            <v>630763</v>
          </cell>
          <cell r="D155">
            <v>80789.285999999993</v>
          </cell>
          <cell r="E155">
            <v>7.8075080401131416</v>
          </cell>
          <cell r="G155">
            <v>-48450</v>
          </cell>
          <cell r="H155" t="e">
            <v>#REF!</v>
          </cell>
          <cell r="I155" t="e">
            <v>#REF!</v>
          </cell>
          <cell r="K155">
            <v>16.589156755904352</v>
          </cell>
        </row>
        <row r="156">
          <cell r="A156" t="str">
            <v>DASURECO</v>
          </cell>
          <cell r="C156">
            <v>396950</v>
          </cell>
          <cell r="D156">
            <v>54337.491999999998</v>
          </cell>
          <cell r="E156">
            <v>7.305269076460136</v>
          </cell>
          <cell r="F156">
            <v>19537</v>
          </cell>
          <cell r="H156" t="e">
            <v>#REF!</v>
          </cell>
          <cell r="I156" t="e">
            <v>#REF!</v>
          </cell>
          <cell r="K156">
            <v>7.305269076460136</v>
          </cell>
        </row>
        <row r="157">
          <cell r="A157" t="str">
            <v>DORECO</v>
          </cell>
          <cell r="C157">
            <v>167254</v>
          </cell>
          <cell r="D157">
            <v>19222.133999999998</v>
          </cell>
          <cell r="E157">
            <v>8.7011150791062022</v>
          </cell>
          <cell r="F157">
            <v>11253</v>
          </cell>
          <cell r="H157" t="e">
            <v>#REF!</v>
          </cell>
          <cell r="I157" t="e">
            <v>#REF!</v>
          </cell>
          <cell r="K157">
            <v>8.7011150791062022</v>
          </cell>
        </row>
        <row r="158">
          <cell r="I158">
            <v>0</v>
          </cell>
        </row>
        <row r="159">
          <cell r="C159">
            <v>1194967</v>
          </cell>
          <cell r="D159">
            <v>154348.91199999998</v>
          </cell>
          <cell r="F159">
            <v>30790</v>
          </cell>
          <cell r="G159">
            <v>-48450</v>
          </cell>
          <cell r="H159" t="e">
            <v>#REF!</v>
          </cell>
          <cell r="I159" t="e">
            <v>#REF!</v>
          </cell>
          <cell r="J159">
            <v>0</v>
          </cell>
        </row>
        <row r="161">
          <cell r="A161" t="str">
            <v>COTELCO</v>
          </cell>
          <cell r="C161">
            <v>270530</v>
          </cell>
          <cell r="D161">
            <v>37197.504999999997</v>
          </cell>
          <cell r="E161">
            <v>7.272799613845069</v>
          </cell>
          <cell r="F161">
            <v>9285</v>
          </cell>
          <cell r="H161" t="e">
            <v>#REF!</v>
          </cell>
          <cell r="J161" t="e">
            <v>#REF!</v>
          </cell>
          <cell r="K161">
            <v>12.901804395822511</v>
          </cell>
        </row>
        <row r="162">
          <cell r="A162" t="str">
            <v>COTELCO-PPALMA</v>
          </cell>
          <cell r="C162">
            <v>76301</v>
          </cell>
          <cell r="D162">
            <v>12626.557000000001</v>
          </cell>
          <cell r="E162">
            <v>6.0428983134515608</v>
          </cell>
          <cell r="G162">
            <v>-2807</v>
          </cell>
          <cell r="H162" t="e">
            <v>#REF!</v>
          </cell>
          <cell r="K162">
            <v>23.87396646135775</v>
          </cell>
        </row>
        <row r="163">
          <cell r="A163" t="str">
            <v>SOCOTECO I</v>
          </cell>
          <cell r="C163">
            <v>298075</v>
          </cell>
          <cell r="D163">
            <v>44845.578000000001</v>
          </cell>
          <cell r="E163">
            <v>6.6466976967049014</v>
          </cell>
          <cell r="G163">
            <v>-553</v>
          </cell>
          <cell r="H163" t="e">
            <v>#REF!</v>
          </cell>
          <cell r="I163" t="e">
            <v>#REF!</v>
          </cell>
          <cell r="K163">
            <v>12.653949204032481</v>
          </cell>
        </row>
        <row r="164">
          <cell r="A164" t="str">
            <v>SOCOTECO II</v>
          </cell>
          <cell r="C164">
            <v>1156997</v>
          </cell>
          <cell r="D164">
            <v>169678.64</v>
          </cell>
          <cell r="E164">
            <v>6.8187545586173952</v>
          </cell>
          <cell r="G164">
            <v>-2973.2155999999959</v>
          </cell>
          <cell r="H164" t="e">
            <v>#REF!</v>
          </cell>
          <cell r="J164" t="e">
            <v>#REF!</v>
          </cell>
          <cell r="K164">
            <v>12.69828628219514</v>
          </cell>
        </row>
        <row r="165">
          <cell r="A165" t="str">
            <v>SUKELCO</v>
          </cell>
          <cell r="C165">
            <v>223123</v>
          </cell>
          <cell r="D165">
            <v>31325.468000000001</v>
          </cell>
          <cell r="E165">
            <v>7.1227347664845739</v>
          </cell>
          <cell r="F165">
            <v>2273</v>
          </cell>
          <cell r="H165" t="e">
            <v>#REF!</v>
          </cell>
          <cell r="I165" t="e">
            <v>#REF!</v>
          </cell>
          <cell r="K165">
            <v>14.950947411455569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. of consumers per emp."/>
      <sheetName val="FINANCIAL RATIOS"/>
      <sheetName val="npc per cons"/>
      <sheetName val="Debt Service Ratio audited"/>
      <sheetName val="net profit margin"/>
      <sheetName val="REG1"/>
      <sheetName val="CAR"/>
      <sheetName val="REG2"/>
      <sheetName val="REG3"/>
      <sheetName val="REG4 (CALABARZON)"/>
      <sheetName val="REG4 (MIMAROPA)"/>
      <sheetName val="REG5"/>
      <sheetName val="TOTAL LUZON"/>
      <sheetName val="TOTAL VISAYAS"/>
      <sheetName val="REG6"/>
      <sheetName val="REG7"/>
      <sheetName val="REG8"/>
      <sheetName val="REG9"/>
      <sheetName val="ARMM"/>
      <sheetName val="REG10"/>
      <sheetName val="CARAGA"/>
      <sheetName val="TOTAL MINDANAO"/>
      <sheetName val="REG11"/>
      <sheetName val="REG12"/>
      <sheetName val="SUMMARY"/>
      <sheetName val="main"/>
      <sheetName val="b4 and after rfsc profitability"/>
      <sheetName val="ec profitability after"/>
      <sheetName val="executive summ ok"/>
      <sheetName val="RESULTS OF OPERATIONS front)"/>
      <sheetName val="ECs PROFITABILITY ok"/>
      <sheetName val="ECs PROFITABILITY comparative"/>
      <sheetName val="ReSULTS OF OPER PER REG(FINAL)"/>
      <sheetName val="TOP LOSERS"/>
      <sheetName val="TOP GAINERS"/>
      <sheetName val="TOP GROSSER "/>
      <sheetName val="TOP NO. OF CONSUMERS"/>
      <sheetName val="main (2)"/>
      <sheetName val="PROFITABILITY RATIO"/>
      <sheetName val="NON POWER COST aftr RF NO CDA"/>
      <sheetName val="analysis"/>
      <sheetName val="NON POWER COST COMP aftr RF ALL"/>
      <sheetName val="NON POWER COST COMP aftr RF (2)"/>
      <sheetName val="NON POWER COST COMP net uc&amp;rf"/>
      <sheetName val="NON POWER COST gross uc&amp;rf"/>
      <sheetName val="porposed guarantee fund"/>
      <sheetName val="porposed guarantee fund (2)"/>
      <sheetName val="ECs Profitability w MCC (2)"/>
      <sheetName val="ECs Profitability w MC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A2" t="str">
            <v>Financial Profile as of June 30, 2023</v>
          </cell>
        </row>
      </sheetData>
      <sheetData sheetId="15">
        <row r="2">
          <cell r="A2" t="str">
            <v>Financial Profile as of June 30, 2023</v>
          </cell>
        </row>
        <row r="3">
          <cell r="A3" t="str">
            <v>With Comparative Figures as of June 30, 2022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profile(mcso)"/>
      <sheetName val="NEA-BIT"/>
    </sheetNames>
    <sheetDataSet>
      <sheetData sheetId="0" refreshError="1">
        <row r="10">
          <cell r="D10">
            <v>1067294.52681</v>
          </cell>
        </row>
        <row r="106">
          <cell r="D106">
            <v>85891.991309999998</v>
          </cell>
          <cell r="E106">
            <v>87932.459140000006</v>
          </cell>
          <cell r="F106">
            <v>-2040.4678300000087</v>
          </cell>
          <cell r="I106">
            <v>-8.7311791235735221</v>
          </cell>
          <cell r="K106">
            <v>1452.6121699999999</v>
          </cell>
        </row>
        <row r="107">
          <cell r="D107">
            <v>176068.14966999998</v>
          </cell>
          <cell r="E107">
            <v>181947.71331999998</v>
          </cell>
          <cell r="F107">
            <v>-5879.5636499999964</v>
          </cell>
          <cell r="I107">
            <v>-2.0557605777255783</v>
          </cell>
          <cell r="K107">
            <v>25434.639380000001</v>
          </cell>
        </row>
        <row r="108">
          <cell r="D108">
            <v>186791.43737</v>
          </cell>
          <cell r="E108">
            <v>189370.60518000001</v>
          </cell>
          <cell r="F108">
            <v>-2579.1678100000136</v>
          </cell>
          <cell r="I108">
            <v>-1.0001942127463583</v>
          </cell>
          <cell r="K108">
            <v>54843.880279999998</v>
          </cell>
        </row>
        <row r="109">
          <cell r="D109">
            <v>41431.950240000006</v>
          </cell>
          <cell r="E109">
            <v>41431.950240000006</v>
          </cell>
          <cell r="F109">
            <v>0</v>
          </cell>
          <cell r="I109">
            <v>0</v>
          </cell>
          <cell r="K109">
            <v>6.62E-3</v>
          </cell>
        </row>
        <row r="110">
          <cell r="D110">
            <v>108481.82615000001</v>
          </cell>
          <cell r="E110">
            <v>110202.71915</v>
          </cell>
          <cell r="F110">
            <v>-1720.8929999999964</v>
          </cell>
          <cell r="I110">
            <v>-0.99999999999999789</v>
          </cell>
          <cell r="K110">
            <v>27774.608600000003</v>
          </cell>
        </row>
        <row r="111">
          <cell r="D111">
            <v>62538.937579999998</v>
          </cell>
          <cell r="E111">
            <v>66624.921549999999</v>
          </cell>
          <cell r="F111">
            <v>-4085.9839700000011</v>
          </cell>
          <cell r="I111">
            <v>-2.8114729809230563</v>
          </cell>
          <cell r="K111">
            <v>53776.103560000003</v>
          </cell>
        </row>
        <row r="112">
          <cell r="D112">
            <v>198337.68025999999</v>
          </cell>
          <cell r="E112">
            <v>213766.16339999999</v>
          </cell>
          <cell r="F112">
            <v>-15428.483139999997</v>
          </cell>
          <cell r="I112">
            <v>-2.9924773670437461</v>
          </cell>
          <cell r="K112">
            <v>114109.26586</v>
          </cell>
        </row>
        <row r="113">
          <cell r="D113">
            <v>261387.69055</v>
          </cell>
          <cell r="E113">
            <v>267753.62043000001</v>
          </cell>
          <cell r="F113">
            <v>-6365.9298800000106</v>
          </cell>
          <cell r="I113">
            <v>-0.9701490534770475</v>
          </cell>
          <cell r="K113">
            <v>114227.01041</v>
          </cell>
        </row>
        <row r="114">
          <cell r="D114">
            <v>129234.57670999999</v>
          </cell>
          <cell r="E114">
            <v>135300.67190000002</v>
          </cell>
          <cell r="F114">
            <v>-6066.0951900000218</v>
          </cell>
          <cell r="I114">
            <v>-2.7937696092744799</v>
          </cell>
          <cell r="K114">
            <v>37409.575779999999</v>
          </cell>
        </row>
        <row r="115">
          <cell r="D115">
            <v>56195.52175</v>
          </cell>
          <cell r="E115">
            <v>57681.065750000002</v>
          </cell>
          <cell r="F115">
            <v>-1485.5440000000017</v>
          </cell>
          <cell r="I115">
            <v>-1.0000006731545312</v>
          </cell>
          <cell r="K115">
            <v>34975.911999999997</v>
          </cell>
        </row>
        <row r="116">
          <cell r="D116">
            <v>57654.070359999998</v>
          </cell>
          <cell r="E116">
            <v>59692.161079999998</v>
          </cell>
          <cell r="F116">
            <v>-2038.0907200000001</v>
          </cell>
          <cell r="I116">
            <v>-0.43878882451596513</v>
          </cell>
          <cell r="K116">
            <v>134925.12505</v>
          </cell>
        </row>
        <row r="117">
          <cell r="I117">
            <v>-1.6521336568946101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REARS"/>
      <sheetName val="CURRENT"/>
      <sheetName val="ADVANCE"/>
      <sheetName val="NO ACCT"/>
      <sheetName val="SUMMARY-NEA"/>
      <sheetName val="OUTSTANDING"/>
      <sheetName val="status"/>
      <sheetName val="financial profile(mcso)"/>
      <sheetName val="NEA-BIT_FOR UPLOAD"/>
      <sheetName val="NEA-B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0">
          <cell r="D10">
            <v>1045123.6998099999</v>
          </cell>
        </row>
        <row r="106">
          <cell r="D106">
            <v>83166.962310000003</v>
          </cell>
          <cell r="E106">
            <v>85207.413140000004</v>
          </cell>
          <cell r="F106">
            <v>-2040.4508300000016</v>
          </cell>
          <cell r="I106">
            <v>-2.9951220095764035</v>
          </cell>
          <cell r="K106">
            <v>3949.5511699999997</v>
          </cell>
        </row>
        <row r="107">
          <cell r="D107">
            <v>164145.79256</v>
          </cell>
          <cell r="E107">
            <v>167166.59432</v>
          </cell>
          <cell r="F107">
            <v>-3020.8017600000021</v>
          </cell>
          <cell r="I107">
            <v>-1.0000101828308077</v>
          </cell>
          <cell r="K107">
            <v>38968.848380000003</v>
          </cell>
        </row>
        <row r="108">
          <cell r="D108">
            <v>176461.91208000001</v>
          </cell>
          <cell r="E108">
            <v>175954.14856999999</v>
          </cell>
          <cell r="F108">
            <v>507.76351000001887</v>
          </cell>
          <cell r="I108">
            <v>0.19690929848639582</v>
          </cell>
          <cell r="K108">
            <v>65582.577600000004</v>
          </cell>
        </row>
        <row r="109">
          <cell r="D109">
            <v>41431.950240000006</v>
          </cell>
          <cell r="E109">
            <v>41431.950240000006</v>
          </cell>
          <cell r="F109">
            <v>0</v>
          </cell>
          <cell r="I109">
            <v>0</v>
          </cell>
          <cell r="K109">
            <v>6.62E-3</v>
          </cell>
        </row>
        <row r="110">
          <cell r="D110">
            <v>100227.68715000001</v>
          </cell>
          <cell r="E110">
            <v>100227.68715000001</v>
          </cell>
          <cell r="F110">
            <v>0</v>
          </cell>
          <cell r="I110">
            <v>0</v>
          </cell>
          <cell r="K110">
            <v>36019.155599999998</v>
          </cell>
        </row>
        <row r="111">
          <cell r="D111">
            <v>57168.721579999998</v>
          </cell>
          <cell r="E111">
            <v>57542.654549999999</v>
          </cell>
          <cell r="F111">
            <v>-373.93297000000166</v>
          </cell>
          <cell r="I111">
            <v>-0.830748007180375</v>
          </cell>
          <cell r="K111">
            <v>30965.372940000001</v>
          </cell>
        </row>
        <row r="112">
          <cell r="D112">
            <v>177753.44026</v>
          </cell>
          <cell r="E112">
            <v>193181.92339999997</v>
          </cell>
          <cell r="F112">
            <v>-15428.483139999968</v>
          </cell>
          <cell r="I112">
            <v>-2.9999998327768238</v>
          </cell>
          <cell r="K112">
            <v>124712.24586</v>
          </cell>
        </row>
        <row r="113">
          <cell r="D113">
            <v>235140.46655000001</v>
          </cell>
          <cell r="E113">
            <v>241506.39642999999</v>
          </cell>
          <cell r="F113">
            <v>-6365.9298799999815</v>
          </cell>
          <cell r="I113">
            <v>-1.0122425904409571</v>
          </cell>
          <cell r="K113">
            <v>114002.34040999999</v>
          </cell>
        </row>
        <row r="114">
          <cell r="D114">
            <v>120549.40070999999</v>
          </cell>
          <cell r="E114">
            <v>126301.91990000001</v>
          </cell>
          <cell r="F114">
            <v>-5752.5191900000209</v>
          </cell>
          <cell r="I114">
            <v>-2.6493506591000671</v>
          </cell>
          <cell r="K114">
            <v>44512.587780000002</v>
          </cell>
        </row>
        <row r="115">
          <cell r="D115">
            <v>50253.349750000001</v>
          </cell>
          <cell r="E115">
            <v>50253.350749999998</v>
          </cell>
          <cell r="F115">
            <v>-9.9999999656574801E-4</v>
          </cell>
          <cell r="I115">
            <v>-6.7315452771528531E-7</v>
          </cell>
          <cell r="K115">
            <v>40918.163999999997</v>
          </cell>
        </row>
        <row r="116">
          <cell r="D116">
            <v>45887.09837</v>
          </cell>
          <cell r="E116">
            <v>48818.061079999999</v>
          </cell>
          <cell r="F116">
            <v>-2930.9627099999998</v>
          </cell>
          <cell r="I116">
            <v>-2.3662003715248257</v>
          </cell>
          <cell r="K116">
            <v>142574.75505000001</v>
          </cell>
        </row>
      </sheetData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. of consumers per emp."/>
      <sheetName val="FINANCIAL RATIOS"/>
      <sheetName val="npc per cons"/>
      <sheetName val="Debt Service Ratio audited"/>
      <sheetName val="net profit margin"/>
      <sheetName val="REG1"/>
      <sheetName val="CAR"/>
      <sheetName val="REG2"/>
      <sheetName val="REG3"/>
      <sheetName val="REG4 (CALABARZON)"/>
      <sheetName val="REG4 (MIMAROPA)"/>
      <sheetName val="REG5"/>
      <sheetName val="TOTAL LUZON"/>
      <sheetName val="TOTAL VISAYAS"/>
      <sheetName val="REG6"/>
      <sheetName val="REG7"/>
      <sheetName val="REG8"/>
      <sheetName val="REG9"/>
      <sheetName val="ARMM"/>
      <sheetName val="REG10"/>
      <sheetName val="CARAGA"/>
      <sheetName val="TOTAL MINDANAO"/>
      <sheetName val="REG11"/>
      <sheetName val="REG12"/>
      <sheetName val="SUMMARY"/>
      <sheetName val="main"/>
      <sheetName val="b4 and after rfsc profitability"/>
      <sheetName val="ec profitability after"/>
      <sheetName val="Source PIVOT"/>
      <sheetName val="lookup"/>
      <sheetName val="executive summ ok"/>
      <sheetName val="RESULTS OF OPERATIONS front)"/>
      <sheetName val="ECs PROFITABILITY ok"/>
      <sheetName val="ECs PROFITABILITY comparative"/>
      <sheetName val="ReSULTS OF OPER PER REG(FINAL)"/>
      <sheetName val="TOP LOSERS"/>
      <sheetName val="TOP GAINERS"/>
      <sheetName val="TOP GROSSER "/>
      <sheetName val="TOP NO. OF CONSUMERS"/>
      <sheetName val="main (2)"/>
      <sheetName val="PROFITABILITY RATIO"/>
      <sheetName val="NON POWER COST aftr RF NO CDA"/>
      <sheetName val="analysis"/>
      <sheetName val="NON POWER COST COMP aftr RF ALL"/>
      <sheetName val="NON POWER COST COMP aftr RF (2)"/>
      <sheetName val="NON POWER COST COMP net uc&amp;rf"/>
      <sheetName val="NON POWER COST gross uc&amp;rf"/>
      <sheetName val="porposed guarantee fund"/>
      <sheetName val="porposed guarantee fund (2)"/>
      <sheetName val="ECs Profitability w MCC (2)"/>
      <sheetName val="ECs Profitability w MCC"/>
    </sheetNames>
    <sheetDataSet>
      <sheetData sheetId="0"/>
      <sheetData sheetId="1"/>
      <sheetData sheetId="2"/>
      <sheetData sheetId="3"/>
      <sheetData sheetId="4"/>
      <sheetData sheetId="5">
        <row r="67">
          <cell r="A67" t="str">
            <v xml:space="preserve">  MWH Generated/Purchased</v>
          </cell>
        </row>
      </sheetData>
      <sheetData sheetId="6"/>
      <sheetData sheetId="7"/>
      <sheetData sheetId="8"/>
      <sheetData sheetId="9">
        <row r="66">
          <cell r="A66" t="str">
            <v xml:space="preserve">  MWH Generated/Purchased</v>
          </cell>
        </row>
      </sheetData>
      <sheetData sheetId="10">
        <row r="65">
          <cell r="A65" t="str">
            <v xml:space="preserve">  MWH Generated/Purchased</v>
          </cell>
        </row>
      </sheetData>
      <sheetData sheetId="11"/>
      <sheetData sheetId="12"/>
      <sheetData sheetId="13"/>
      <sheetData sheetId="14">
        <row r="61">
          <cell r="A61" t="str">
            <v xml:space="preserve">  MWH Generated/Purchased</v>
          </cell>
        </row>
      </sheetData>
      <sheetData sheetId="15"/>
      <sheetData sheetId="16">
        <row r="63">
          <cell r="A63" t="str">
            <v xml:space="preserve">  MWH Generated/Purchased</v>
          </cell>
          <cell r="B63">
            <v>25361.021000000001</v>
          </cell>
          <cell r="C63">
            <v>24705.582999999999</v>
          </cell>
          <cell r="D63">
            <v>655.43800000000192</v>
          </cell>
          <cell r="E63">
            <v>2.6529954787952259</v>
          </cell>
          <cell r="G63">
            <v>59946.813999999998</v>
          </cell>
          <cell r="H63">
            <v>57907.516380000001</v>
          </cell>
          <cell r="I63">
            <v>2039.2976199999976</v>
          </cell>
          <cell r="J63">
            <v>3.5216458026238655</v>
          </cell>
          <cell r="L63">
            <v>53145.743116666672</v>
          </cell>
          <cell r="M63">
            <v>51635.720520000003</v>
          </cell>
          <cell r="N63">
            <v>1510.0225966666694</v>
          </cell>
          <cell r="O63">
            <v>2.9243759580769173</v>
          </cell>
          <cell r="Q63">
            <v>154572.89799999999</v>
          </cell>
          <cell r="R63">
            <v>144577.03899999999</v>
          </cell>
          <cell r="S63">
            <v>9995.8589999999967</v>
          </cell>
          <cell r="T63">
            <v>6.9138634109113255</v>
          </cell>
          <cell r="V63">
            <v>32752.692999999999</v>
          </cell>
          <cell r="W63">
            <v>31875.073</v>
          </cell>
          <cell r="X63">
            <v>877.61999999999898</v>
          </cell>
          <cell r="Y63">
            <v>2.7533113414359836</v>
          </cell>
          <cell r="AA63">
            <v>49342.199210499974</v>
          </cell>
          <cell r="AB63">
            <v>42089.831890000001</v>
          </cell>
          <cell r="AC63">
            <v>7252.3673204999723</v>
          </cell>
          <cell r="AD63">
            <v>17.230687305793303</v>
          </cell>
          <cell r="AF63">
            <v>141007.18048916667</v>
          </cell>
          <cell r="AG63">
            <v>134823.82848</v>
          </cell>
          <cell r="AH63">
            <v>6183.3520091666724</v>
          </cell>
          <cell r="AI63">
            <v>4.5862456799199416</v>
          </cell>
          <cell r="AK63">
            <v>63959.188225100006</v>
          </cell>
          <cell r="AL63">
            <v>63022.78</v>
          </cell>
          <cell r="AM63">
            <v>936.40822510000726</v>
          </cell>
          <cell r="AN63">
            <v>1.4858250066087331</v>
          </cell>
          <cell r="AP63">
            <v>49579.300603333315</v>
          </cell>
          <cell r="AQ63">
            <v>49143.853999999999</v>
          </cell>
          <cell r="AR63">
            <v>435.44660333331558</v>
          </cell>
          <cell r="AS63">
            <v>0.88606523072715382</v>
          </cell>
          <cell r="AU63">
            <v>49436.209000000003</v>
          </cell>
          <cell r="AV63">
            <v>50457.082139999999</v>
          </cell>
          <cell r="AW63">
            <v>-1020.8731399999961</v>
          </cell>
          <cell r="AX63">
            <v>-2.0232504471175035</v>
          </cell>
          <cell r="AZ63">
            <v>61680.428400000004</v>
          </cell>
          <cell r="BA63">
            <v>41692.326000000001</v>
          </cell>
          <cell r="BB63">
            <v>19988.102400000003</v>
          </cell>
          <cell r="BC63">
            <v>47.941921973842391</v>
          </cell>
        </row>
        <row r="64">
          <cell r="A64" t="str">
            <v xml:space="preserve">  MWH Sales</v>
          </cell>
          <cell r="B64">
            <v>22143.718000000001</v>
          </cell>
          <cell r="C64">
            <v>21626.65</v>
          </cell>
          <cell r="D64">
            <v>517.0679999999993</v>
          </cell>
          <cell r="E64">
            <v>2.3908834701629669</v>
          </cell>
          <cell r="G64">
            <v>53228.091999999997</v>
          </cell>
          <cell r="H64">
            <v>54648.281000000003</v>
          </cell>
          <cell r="I64">
            <v>-1420.1890000000058</v>
          </cell>
          <cell r="J64">
            <v>-2.5987807374947542</v>
          </cell>
          <cell r="L64">
            <v>45800.144110000008</v>
          </cell>
          <cell r="M64">
            <v>45097.18808</v>
          </cell>
          <cell r="N64">
            <v>702.95603000000847</v>
          </cell>
          <cell r="O64">
            <v>1.5587580067143034</v>
          </cell>
          <cell r="Q64">
            <v>144186.16316</v>
          </cell>
          <cell r="R64">
            <v>132983.89191999999</v>
          </cell>
          <cell r="S64">
            <v>11202.271240000002</v>
          </cell>
          <cell r="T64">
            <v>8.4237805633926151</v>
          </cell>
          <cell r="V64">
            <v>29371.657999999999</v>
          </cell>
          <cell r="W64">
            <v>28778.973000000002</v>
          </cell>
          <cell r="X64">
            <v>592.68499999999767</v>
          </cell>
          <cell r="Y64">
            <v>2.0594376317737177</v>
          </cell>
          <cell r="AA64">
            <v>44067.979500000001</v>
          </cell>
          <cell r="AB64">
            <v>37662.292000000001</v>
          </cell>
          <cell r="AC64">
            <v>6405.6875</v>
          </cell>
          <cell r="AD64">
            <v>17.008225362386337</v>
          </cell>
          <cell r="AF64">
            <v>128880.75664000001</v>
          </cell>
          <cell r="AG64">
            <v>121935.73161</v>
          </cell>
          <cell r="AH64">
            <v>6945.0250300000043</v>
          </cell>
          <cell r="AI64">
            <v>5.6956438759173684</v>
          </cell>
          <cell r="AK64">
            <v>56898.542999999998</v>
          </cell>
          <cell r="AL64">
            <v>57210.61</v>
          </cell>
          <cell r="AM64">
            <v>-312.06700000000274</v>
          </cell>
          <cell r="AN64">
            <v>-0.54547049926578783</v>
          </cell>
          <cell r="AP64">
            <v>46169.9741507</v>
          </cell>
          <cell r="AQ64">
            <v>45398.656000000003</v>
          </cell>
          <cell r="AR64">
            <v>771.3181506999972</v>
          </cell>
          <cell r="AS64">
            <v>1.6989889539901735</v>
          </cell>
          <cell r="AU64">
            <v>44876.436699999998</v>
          </cell>
          <cell r="AV64">
            <v>44422.638420000003</v>
          </cell>
          <cell r="AW64">
            <v>453.79827999999543</v>
          </cell>
          <cell r="AX64">
            <v>1.0215473374397455</v>
          </cell>
          <cell r="AZ64">
            <v>55015.024950000006</v>
          </cell>
          <cell r="BA64">
            <v>38120.622000000003</v>
          </cell>
          <cell r="BB64">
            <v>16894.402950000003</v>
          </cell>
          <cell r="BC64">
            <v>44.31827725686113</v>
          </cell>
        </row>
        <row r="65">
          <cell r="A65" t="str">
            <v xml:space="preserve">  MWH Coop Consumption</v>
          </cell>
          <cell r="B65">
            <v>76.704999999999998</v>
          </cell>
          <cell r="C65">
            <v>68.887</v>
          </cell>
          <cell r="D65">
            <v>7.8179999999999978</v>
          </cell>
          <cell r="E65">
            <v>11.349020860249391</v>
          </cell>
          <cell r="G65">
            <v>431.45699999999999</v>
          </cell>
          <cell r="H65">
            <v>587.76892999999995</v>
          </cell>
          <cell r="I65">
            <v>-156.31192999999996</v>
          </cell>
          <cell r="J65">
            <v>-26.594112417612813</v>
          </cell>
          <cell r="L65">
            <v>135.96415999999999</v>
          </cell>
          <cell r="M65">
            <v>124.7783</v>
          </cell>
          <cell r="N65">
            <v>11.185859999999991</v>
          </cell>
          <cell r="O65">
            <v>8.9645875925541461</v>
          </cell>
          <cell r="Q65">
            <v>193.17</v>
          </cell>
          <cell r="R65">
            <v>188.74299999999999</v>
          </cell>
          <cell r="S65">
            <v>4.4269999999999925</v>
          </cell>
          <cell r="T65">
            <v>2.3455174496537579</v>
          </cell>
          <cell r="V65">
            <v>77.052000000000007</v>
          </cell>
          <cell r="W65">
            <v>71.766000000000005</v>
          </cell>
          <cell r="X65">
            <v>5.2860000000000014</v>
          </cell>
          <cell r="Y65">
            <v>7.3656048825349067</v>
          </cell>
          <cell r="AA65">
            <v>75.933000000000007</v>
          </cell>
          <cell r="AB65">
            <v>79.867999999999995</v>
          </cell>
          <cell r="AC65">
            <v>-3.9349999999999881</v>
          </cell>
          <cell r="AD65">
            <v>-4.9268793509290187</v>
          </cell>
          <cell r="AF65">
            <v>124.402</v>
          </cell>
          <cell r="AG65">
            <v>106.437</v>
          </cell>
          <cell r="AH65">
            <v>17.965000000000003</v>
          </cell>
          <cell r="AI65">
            <v>16.878529082931689</v>
          </cell>
          <cell r="AK65">
            <v>92.278000000000006</v>
          </cell>
          <cell r="AL65">
            <v>88.421999999999997</v>
          </cell>
          <cell r="AM65">
            <v>3.8560000000000088</v>
          </cell>
          <cell r="AN65">
            <v>4.360905656963209</v>
          </cell>
          <cell r="AP65">
            <v>73.781999999999996</v>
          </cell>
          <cell r="AQ65">
            <v>78.638999999999996</v>
          </cell>
          <cell r="AR65">
            <v>-4.8569999999999993</v>
          </cell>
          <cell r="AS65">
            <v>-6.1763247243734023</v>
          </cell>
          <cell r="AU65">
            <v>142.50200000000001</v>
          </cell>
          <cell r="AV65">
            <v>148.63800000000001</v>
          </cell>
          <cell r="AW65">
            <v>-6.1359999999999957</v>
          </cell>
          <cell r="AX65">
            <v>-4.1281502711285105</v>
          </cell>
          <cell r="AZ65">
            <v>122.8143</v>
          </cell>
          <cell r="BA65">
            <v>104.797</v>
          </cell>
          <cell r="BB65">
            <v>18.017300000000006</v>
          </cell>
          <cell r="BC65">
            <v>17.192572306459162</v>
          </cell>
        </row>
        <row r="66">
          <cell r="A66" t="str">
            <v xml:space="preserve">  Systems Loss (%)</v>
          </cell>
          <cell r="B66">
            <v>12.383562948826073</v>
          </cell>
          <cell r="C66">
            <v>12.183667149243139</v>
          </cell>
          <cell r="D66" t="str">
            <v xml:space="preserve"> </v>
          </cell>
          <cell r="E66">
            <v>0.19989579958293469</v>
          </cell>
          <cell r="G66">
            <v>10.488071976602461</v>
          </cell>
          <cell r="H66">
            <v>4.6133328054847551</v>
          </cell>
          <cell r="I66" t="str">
            <v xml:space="preserve"> </v>
          </cell>
          <cell r="J66">
            <v>5.8747391711177057</v>
          </cell>
          <cell r="L66">
            <v>13.565780481872123</v>
          </cell>
          <cell r="M66">
            <v>12.42115743793247</v>
          </cell>
          <cell r="N66" t="str">
            <v xml:space="preserve"> </v>
          </cell>
          <cell r="O66">
            <v>1.144623043939653</v>
          </cell>
          <cell r="Q66">
            <v>6.5946650233600401</v>
          </cell>
          <cell r="R66">
            <v>7.8881156778981998</v>
          </cell>
          <cell r="S66" t="str">
            <v xml:space="preserve"> </v>
          </cell>
          <cell r="T66">
            <v>-1.2934506545381597</v>
          </cell>
          <cell r="V66">
            <v>10.087668210977338</v>
          </cell>
          <cell r="W66">
            <v>9.4880849370917471</v>
          </cell>
          <cell r="X66" t="str">
            <v xml:space="preserve"> </v>
          </cell>
          <cell r="Y66">
            <v>0.59958327388559063</v>
          </cell>
          <cell r="AA66">
            <v>10.535174340980289</v>
          </cell>
          <cell r="AB66">
            <v>10.3295064265461</v>
          </cell>
          <cell r="AC66" t="str">
            <v xml:space="preserve"> </v>
          </cell>
          <cell r="AD66">
            <v>0.20566791443418886</v>
          </cell>
          <cell r="AF66">
            <v>8.5116387743734485</v>
          </cell>
          <cell r="AG66">
            <v>9.4802677049747537</v>
          </cell>
          <cell r="AH66" t="str">
            <v xml:space="preserve"> </v>
          </cell>
          <cell r="AI66">
            <v>-0.96862893060130517</v>
          </cell>
          <cell r="AK66">
            <v>10.895021369838707</v>
          </cell>
          <cell r="AL66">
            <v>9.0820303388711174</v>
          </cell>
          <cell r="AM66" t="str">
            <v xml:space="preserve"> </v>
          </cell>
          <cell r="AN66">
            <v>1.8129910309675896</v>
          </cell>
          <cell r="AP66">
            <v>6.7276956553297156</v>
          </cell>
          <cell r="AQ66">
            <v>7.4608698780522928</v>
          </cell>
          <cell r="AR66" t="str">
            <v xml:space="preserve"> </v>
          </cell>
          <cell r="AS66">
            <v>-0.73317422272257726</v>
          </cell>
          <cell r="AU66">
            <v>8.9352933595697106</v>
          </cell>
          <cell r="AV66">
            <v>11.664974410666538</v>
          </cell>
          <cell r="AW66" t="str">
            <v xml:space="preserve"> </v>
          </cell>
          <cell r="AX66">
            <v>-2.7296810510968275</v>
          </cell>
          <cell r="AZ66">
            <v>10.607236881642667</v>
          </cell>
          <cell r="BA66">
            <v>8.3154559426595629</v>
          </cell>
          <cell r="BB66" t="str">
            <v xml:space="preserve"> </v>
          </cell>
          <cell r="BC66">
            <v>2.2917809389831039</v>
          </cell>
        </row>
        <row r="67">
          <cell r="A67" t="str">
            <v xml:space="preserve">  Average Systems Rate (P)</v>
          </cell>
          <cell r="B67">
            <v>14.519367177213502</v>
          </cell>
          <cell r="C67">
            <v>16.376217692145623</v>
          </cell>
          <cell r="D67">
            <v>-1.8568505149321215</v>
          </cell>
          <cell r="E67">
            <v>-11.338701950833897</v>
          </cell>
          <cell r="G67">
            <v>14.333875990832498</v>
          </cell>
          <cell r="H67">
            <v>13.521219360661838</v>
          </cell>
          <cell r="I67">
            <v>0.81265663017065926</v>
          </cell>
          <cell r="J67">
            <v>6.0102318326036031</v>
          </cell>
          <cell r="L67">
            <v>14.005425549733884</v>
          </cell>
          <cell r="M67">
            <v>13.35566692223966</v>
          </cell>
          <cell r="N67">
            <v>0.64975862749422397</v>
          </cell>
          <cell r="O67">
            <v>4.8650406698317363</v>
          </cell>
          <cell r="Q67">
            <v>9.8825976165077893</v>
          </cell>
          <cell r="R67">
            <v>10.553213496558488</v>
          </cell>
          <cell r="S67">
            <v>-0.67061588005069872</v>
          </cell>
          <cell r="T67">
            <v>-6.3546130310866307</v>
          </cell>
          <cell r="V67">
            <v>13.952625726220266</v>
          </cell>
          <cell r="W67">
            <v>14.931604105877497</v>
          </cell>
          <cell r="X67">
            <v>-0.97897837965723156</v>
          </cell>
          <cell r="Y67">
            <v>-6.5564180024829239</v>
          </cell>
          <cell r="AA67">
            <v>13.07340187483382</v>
          </cell>
          <cell r="AB67">
            <v>15.030735597538667</v>
          </cell>
          <cell r="AC67">
            <v>-1.9573337227048473</v>
          </cell>
          <cell r="AD67">
            <v>-13.022208460811241</v>
          </cell>
          <cell r="AF67">
            <v>10.560068704009151</v>
          </cell>
          <cell r="AG67">
            <v>10.587493059789214</v>
          </cell>
          <cell r="AH67">
            <v>-2.7424355780063081E-2</v>
          </cell>
          <cell r="AI67">
            <v>-0.25902596228581681</v>
          </cell>
          <cell r="AK67">
            <v>14.545287287579169</v>
          </cell>
          <cell r="AL67">
            <v>14.32879172775554</v>
          </cell>
          <cell r="AM67">
            <v>0.21649555982362934</v>
          </cell>
          <cell r="AN67">
            <v>1.5109128804228993</v>
          </cell>
          <cell r="AP67">
            <v>12.865243750122886</v>
          </cell>
          <cell r="AQ67">
            <v>13.080896408856331</v>
          </cell>
          <cell r="AR67">
            <v>-0.21565265873344508</v>
          </cell>
          <cell r="AS67">
            <v>-1.6486076488415498</v>
          </cell>
          <cell r="AU67">
            <v>15.577401250021028</v>
          </cell>
          <cell r="AV67">
            <v>14.897522924697968</v>
          </cell>
          <cell r="AW67">
            <v>0.67987832532305958</v>
          </cell>
          <cell r="AX67">
            <v>4.5637004806746653</v>
          </cell>
          <cell r="AZ67">
            <v>13.290587921615009</v>
          </cell>
          <cell r="BA67">
            <v>13.94131568106552</v>
          </cell>
          <cell r="BB67">
            <v>-0.6507277594505112</v>
          </cell>
          <cell r="BC67">
            <v>-4.6676208640358166</v>
          </cell>
        </row>
        <row r="68">
          <cell r="A68" t="str">
            <v xml:space="preserve">  Average Power Cost (P)</v>
          </cell>
          <cell r="B68">
            <v>8.5397593491997021</v>
          </cell>
          <cell r="C68">
            <v>11.019085617611209</v>
          </cell>
          <cell r="D68">
            <v>-2.4793262684115067</v>
          </cell>
          <cell r="E68">
            <v>-22.500290445596807</v>
          </cell>
          <cell r="G68">
            <v>8.7030602098386751</v>
          </cell>
          <cell r="H68">
            <v>9.3500021951727152</v>
          </cell>
          <cell r="I68">
            <v>-0.64694198533404013</v>
          </cell>
          <cell r="J68">
            <v>-6.9191639940795717</v>
          </cell>
          <cell r="L68">
            <v>8.9021882900651406</v>
          </cell>
          <cell r="M68">
            <v>9.0228380057085324</v>
          </cell>
          <cell r="N68">
            <v>-0.12064971564339189</v>
          </cell>
          <cell r="O68">
            <v>-1.3371592792318749</v>
          </cell>
          <cell r="Q68">
            <v>7.7459339886996226</v>
          </cell>
          <cell r="R68">
            <v>8.5590295532335556</v>
          </cell>
          <cell r="S68">
            <v>-0.81309556453393306</v>
          </cell>
          <cell r="T68">
            <v>-9.4998569578107119</v>
          </cell>
          <cell r="V68">
            <v>8.7047596812878876</v>
          </cell>
          <cell r="W68">
            <v>10.076476515363588</v>
          </cell>
          <cell r="X68">
            <v>-1.3717168340757002</v>
          </cell>
          <cell r="Y68">
            <v>-13.613060398485977</v>
          </cell>
          <cell r="AA68">
            <v>8.0741059787465268</v>
          </cell>
          <cell r="AB68">
            <v>10.517943829924857</v>
          </cell>
          <cell r="AC68">
            <v>-2.4438378511783299</v>
          </cell>
          <cell r="AD68">
            <v>-23.234939173427676</v>
          </cell>
          <cell r="AF68">
            <v>9.1359801453442522</v>
          </cell>
          <cell r="AG68">
            <v>9.5265800631861737</v>
          </cell>
          <cell r="AH68">
            <v>-0.3905999178419215</v>
          </cell>
          <cell r="AI68">
            <v>-4.1001063891892073</v>
          </cell>
          <cell r="AK68">
            <v>10.072715634423497</v>
          </cell>
          <cell r="AL68">
            <v>9.5698578231553739</v>
          </cell>
          <cell r="AM68">
            <v>0.50285781126812346</v>
          </cell>
          <cell r="AN68">
            <v>5.2546006488351482</v>
          </cell>
          <cell r="AP68">
            <v>8.0416023910832433</v>
          </cell>
          <cell r="AQ68">
            <v>9.0731357125552261</v>
          </cell>
          <cell r="AR68">
            <v>-1.0315333214719828</v>
          </cell>
          <cell r="AS68">
            <v>-11.369093929065421</v>
          </cell>
          <cell r="AU68">
            <v>10.296202926077926</v>
          </cell>
          <cell r="AV68">
            <v>10.074139511865162</v>
          </cell>
          <cell r="AW68">
            <v>0.22206341421276399</v>
          </cell>
          <cell r="AX68">
            <v>2.2042916315703311</v>
          </cell>
          <cell r="AZ68">
            <v>9.7229471828700849</v>
          </cell>
          <cell r="BA68">
            <v>11.72820711969872</v>
          </cell>
          <cell r="BB68">
            <v>-2.0052599368286348</v>
          </cell>
          <cell r="BC68">
            <v>-17.097753444860267</v>
          </cell>
        </row>
        <row r="69">
          <cell r="A69" t="str">
            <v xml:space="preserve">  Average Collection Period</v>
          </cell>
          <cell r="E69">
            <v>0</v>
          </cell>
          <cell r="J69">
            <v>0</v>
          </cell>
          <cell r="O69">
            <v>0</v>
          </cell>
          <cell r="T69">
            <v>0</v>
          </cell>
          <cell r="Y69">
            <v>0</v>
          </cell>
          <cell r="AD69">
            <v>0</v>
          </cell>
          <cell r="AI69">
            <v>0</v>
          </cell>
          <cell r="AN69">
            <v>0</v>
          </cell>
          <cell r="AS69">
            <v>0</v>
          </cell>
          <cell r="AX69">
            <v>0</v>
          </cell>
          <cell r="BC69">
            <v>0</v>
          </cell>
        </row>
        <row r="70">
          <cell r="A70" t="str">
            <v xml:space="preserve">  Collection Efficiency (%)</v>
          </cell>
          <cell r="B70">
            <v>98.797329293180454</v>
          </cell>
          <cell r="C70">
            <v>98.92</v>
          </cell>
          <cell r="E70">
            <v>-0.12267070681954806</v>
          </cell>
          <cell r="G70">
            <v>99.446738604257462</v>
          </cell>
          <cell r="H70">
            <v>99.2</v>
          </cell>
          <cell r="J70">
            <v>0.24673860425745886</v>
          </cell>
          <cell r="L70">
            <v>96.464221819580501</v>
          </cell>
          <cell r="M70">
            <v>97.63</v>
          </cell>
          <cell r="O70">
            <v>-1.165778180419494</v>
          </cell>
          <cell r="Q70">
            <v>97.323428042407869</v>
          </cell>
          <cell r="R70">
            <v>99.66</v>
          </cell>
          <cell r="T70">
            <v>-2.3365719575921275</v>
          </cell>
          <cell r="V70">
            <v>96.320986163207749</v>
          </cell>
          <cell r="W70">
            <v>96.25</v>
          </cell>
          <cell r="Y70">
            <v>7.0986163207749087E-2</v>
          </cell>
          <cell r="AA70">
            <v>98.42508765996736</v>
          </cell>
          <cell r="AB70">
            <v>97.1</v>
          </cell>
          <cell r="AD70">
            <v>1.325087659967366</v>
          </cell>
          <cell r="AF70">
            <v>99.779061435748574</v>
          </cell>
          <cell r="AG70">
            <v>98.29</v>
          </cell>
          <cell r="AI70">
            <v>1.4890614357485674</v>
          </cell>
          <cell r="AK70">
            <v>99.283859401572656</v>
          </cell>
          <cell r="AL70">
            <v>100</v>
          </cell>
          <cell r="AN70">
            <v>-0.71614059842734434</v>
          </cell>
          <cell r="AP70">
            <v>100</v>
          </cell>
          <cell r="AQ70">
            <v>100</v>
          </cell>
          <cell r="AS70">
            <v>0</v>
          </cell>
          <cell r="AU70">
            <v>99.50283598066801</v>
          </cell>
          <cell r="AV70">
            <v>100</v>
          </cell>
          <cell r="AX70">
            <v>-0.49716401933198995</v>
          </cell>
          <cell r="AZ70">
            <v>100</v>
          </cell>
          <cell r="BA70">
            <v>99.63</v>
          </cell>
          <cell r="BC70">
            <v>0.37000000000000455</v>
          </cell>
        </row>
        <row r="71">
          <cell r="A71" t="str">
            <v xml:space="preserve">  Number of Consumers</v>
          </cell>
          <cell r="B71">
            <v>42275</v>
          </cell>
          <cell r="C71">
            <v>41246</v>
          </cell>
          <cell r="D71">
            <v>1029</v>
          </cell>
          <cell r="E71">
            <v>2.4947873733210493</v>
          </cell>
          <cell r="G71">
            <v>97125</v>
          </cell>
          <cell r="H71">
            <v>96371</v>
          </cell>
          <cell r="I71">
            <v>754</v>
          </cell>
          <cell r="J71">
            <v>0.7823930435504457</v>
          </cell>
          <cell r="L71">
            <v>87982</v>
          </cell>
          <cell r="M71">
            <v>85699</v>
          </cell>
          <cell r="N71">
            <v>2283</v>
          </cell>
          <cell r="O71">
            <v>2.6639750755551406</v>
          </cell>
          <cell r="Q71">
            <v>81953</v>
          </cell>
          <cell r="R71">
            <v>81104</v>
          </cell>
          <cell r="S71">
            <v>849</v>
          </cell>
          <cell r="T71">
            <v>1.0468041033734463</v>
          </cell>
          <cell r="V71">
            <v>68035</v>
          </cell>
          <cell r="W71">
            <v>66211</v>
          </cell>
          <cell r="X71">
            <v>1824</v>
          </cell>
          <cell r="Y71">
            <v>2.7548292579782814</v>
          </cell>
          <cell r="AA71">
            <v>79254</v>
          </cell>
          <cell r="AB71">
            <v>78073</v>
          </cell>
          <cell r="AC71">
            <v>1181</v>
          </cell>
          <cell r="AD71">
            <v>1.5126868443636083</v>
          </cell>
          <cell r="AF71">
            <v>151303</v>
          </cell>
          <cell r="AG71">
            <v>149172</v>
          </cell>
          <cell r="AH71">
            <v>2131</v>
          </cell>
          <cell r="AI71">
            <v>1.4285522752259137</v>
          </cell>
          <cell r="AK71">
            <v>81448</v>
          </cell>
          <cell r="AL71">
            <v>78888</v>
          </cell>
          <cell r="AM71">
            <v>2560</v>
          </cell>
          <cell r="AN71">
            <v>3.2451069871209817</v>
          </cell>
          <cell r="AP71">
            <v>64389</v>
          </cell>
          <cell r="AQ71">
            <v>62625</v>
          </cell>
          <cell r="AR71">
            <v>1764</v>
          </cell>
          <cell r="AS71">
            <v>2.8167664670658685</v>
          </cell>
          <cell r="AU71">
            <v>95976</v>
          </cell>
          <cell r="AV71">
            <v>93144</v>
          </cell>
          <cell r="AW71">
            <v>2832</v>
          </cell>
          <cell r="AX71">
            <v>3.0404534913682042</v>
          </cell>
          <cell r="AZ71">
            <v>102072</v>
          </cell>
          <cell r="BA71">
            <v>92718</v>
          </cell>
          <cell r="BB71">
            <v>9354</v>
          </cell>
          <cell r="BC71">
            <v>10.088655924415971</v>
          </cell>
        </row>
        <row r="72">
          <cell r="A72" t="str">
            <v xml:space="preserve">  Number of Employees</v>
          </cell>
          <cell r="B72">
            <v>74</v>
          </cell>
          <cell r="C72">
            <v>76</v>
          </cell>
          <cell r="D72">
            <v>-2</v>
          </cell>
          <cell r="E72">
            <v>-2.6315789473684208</v>
          </cell>
          <cell r="G72">
            <v>154</v>
          </cell>
          <cell r="H72">
            <v>147</v>
          </cell>
          <cell r="I72">
            <v>7</v>
          </cell>
          <cell r="J72">
            <v>4.7619047619047619</v>
          </cell>
          <cell r="L72">
            <v>131</v>
          </cell>
          <cell r="M72">
            <v>135</v>
          </cell>
          <cell r="N72">
            <v>-4</v>
          </cell>
          <cell r="O72">
            <v>-2.9629629629629632</v>
          </cell>
          <cell r="Q72">
            <v>143</v>
          </cell>
          <cell r="R72">
            <v>142</v>
          </cell>
          <cell r="S72">
            <v>1</v>
          </cell>
          <cell r="T72">
            <v>0.70422535211267612</v>
          </cell>
          <cell r="V72">
            <v>112</v>
          </cell>
          <cell r="W72">
            <v>111</v>
          </cell>
          <cell r="X72">
            <v>1</v>
          </cell>
          <cell r="Y72">
            <v>0.90090090090090091</v>
          </cell>
          <cell r="AA72">
            <v>119</v>
          </cell>
          <cell r="AB72">
            <v>119</v>
          </cell>
          <cell r="AC72">
            <v>0</v>
          </cell>
          <cell r="AD72">
            <v>0</v>
          </cell>
          <cell r="AF72">
            <v>184</v>
          </cell>
          <cell r="AG72">
            <v>170</v>
          </cell>
          <cell r="AH72">
            <v>14</v>
          </cell>
          <cell r="AI72">
            <v>8.235294117647058</v>
          </cell>
          <cell r="AK72">
            <v>165</v>
          </cell>
          <cell r="AL72">
            <v>164</v>
          </cell>
          <cell r="AM72">
            <v>1</v>
          </cell>
          <cell r="AN72">
            <v>0.6097560975609756</v>
          </cell>
          <cell r="AP72">
            <v>132</v>
          </cell>
          <cell r="AQ72">
            <v>134</v>
          </cell>
          <cell r="AR72">
            <v>-2</v>
          </cell>
          <cell r="AS72">
            <v>-1.4925373134328357</v>
          </cell>
          <cell r="AU72">
            <v>184</v>
          </cell>
          <cell r="AV72">
            <v>197</v>
          </cell>
          <cell r="AW72">
            <v>-13</v>
          </cell>
          <cell r="AX72">
            <v>-6.5989847715736047</v>
          </cell>
          <cell r="AZ72">
            <v>156</v>
          </cell>
          <cell r="BA72">
            <v>156</v>
          </cell>
          <cell r="BB72">
            <v>0</v>
          </cell>
          <cell r="BC72">
            <v>0</v>
          </cell>
        </row>
        <row r="73">
          <cell r="A73" t="str">
            <v xml:space="preserve">  No. of Consumers per Employee</v>
          </cell>
          <cell r="B73">
            <v>571.28378378378375</v>
          </cell>
          <cell r="C73">
            <v>542.71052631578948</v>
          </cell>
          <cell r="D73">
            <v>28.573257467994267</v>
          </cell>
          <cell r="E73">
            <v>5.2649167617891779</v>
          </cell>
          <cell r="G73">
            <v>630.68181818181813</v>
          </cell>
          <cell r="H73">
            <v>655.58503401360542</v>
          </cell>
          <cell r="I73">
            <v>-24.903215831787293</v>
          </cell>
          <cell r="J73">
            <v>-3.7986248220654892</v>
          </cell>
          <cell r="L73">
            <v>671.61832061068708</v>
          </cell>
          <cell r="M73">
            <v>634.80740740740737</v>
          </cell>
          <cell r="N73">
            <v>36.810913203279711</v>
          </cell>
          <cell r="O73">
            <v>5.7987529404576028</v>
          </cell>
          <cell r="Q73">
            <v>573.09790209790208</v>
          </cell>
          <cell r="R73">
            <v>571.15492957746483</v>
          </cell>
          <cell r="S73">
            <v>1.9429725204372517</v>
          </cell>
          <cell r="T73">
            <v>0.34018309565753813</v>
          </cell>
          <cell r="V73">
            <v>607.45535714285711</v>
          </cell>
          <cell r="W73">
            <v>596.49549549549545</v>
          </cell>
          <cell r="X73">
            <v>10.959861647361663</v>
          </cell>
          <cell r="Y73">
            <v>1.8373754253177641</v>
          </cell>
          <cell r="AA73">
            <v>666</v>
          </cell>
          <cell r="AB73">
            <v>656.07563025210084</v>
          </cell>
          <cell r="AC73">
            <v>9.9243697478991635</v>
          </cell>
          <cell r="AD73">
            <v>1.512686844363609</v>
          </cell>
          <cell r="AF73">
            <v>822.29891304347825</v>
          </cell>
          <cell r="AG73">
            <v>877.48235294117649</v>
          </cell>
          <cell r="AH73">
            <v>-55.183439897698236</v>
          </cell>
          <cell r="AI73">
            <v>-6.288837571802147</v>
          </cell>
          <cell r="AK73">
            <v>493.62424242424242</v>
          </cell>
          <cell r="AL73">
            <v>481.02439024390242</v>
          </cell>
          <cell r="AM73">
            <v>12.599852180340008</v>
          </cell>
          <cell r="AN73">
            <v>2.6193790659869198</v>
          </cell>
          <cell r="AP73">
            <v>487.79545454545456</v>
          </cell>
          <cell r="AQ73">
            <v>467.35074626865674</v>
          </cell>
          <cell r="AR73">
            <v>20.444708276797826</v>
          </cell>
          <cell r="AS73">
            <v>4.3745962620214112</v>
          </cell>
          <cell r="AU73">
            <v>521.60869565217388</v>
          </cell>
          <cell r="AV73">
            <v>472.81218274111677</v>
          </cell>
          <cell r="AW73">
            <v>48.796512911057107</v>
          </cell>
          <cell r="AX73">
            <v>10.320485531519207</v>
          </cell>
          <cell r="AZ73">
            <v>654.30769230769226</v>
          </cell>
          <cell r="BA73">
            <v>594.34615384615381</v>
          </cell>
          <cell r="BB73">
            <v>59.961538461538453</v>
          </cell>
          <cell r="BC73">
            <v>10.088655924415971</v>
          </cell>
        </row>
        <row r="74">
          <cell r="A74" t="str">
            <v xml:space="preserve">  Non-Power Cost/Consumer</v>
          </cell>
          <cell r="B74">
            <v>1148.60448397398</v>
          </cell>
          <cell r="C74">
            <v>1003.6231045434707</v>
          </cell>
          <cell r="D74">
            <v>144.98137943050926</v>
          </cell>
          <cell r="E74">
            <v>14.445799301965909</v>
          </cell>
          <cell r="G74">
            <v>1018.0668048391249</v>
          </cell>
          <cell r="H74">
            <v>962.38614126656364</v>
          </cell>
          <cell r="I74">
            <v>55.68066357256123</v>
          </cell>
          <cell r="J74">
            <v>5.7856884243243369</v>
          </cell>
          <cell r="L74">
            <v>913.27095815053076</v>
          </cell>
          <cell r="M74">
            <v>846.73447158076533</v>
          </cell>
          <cell r="N74">
            <v>66.53648656976543</v>
          </cell>
          <cell r="O74">
            <v>7.8580108408186948</v>
          </cell>
          <cell r="Q74">
            <v>1936.4523763620614</v>
          </cell>
          <cell r="R74">
            <v>1246.3815944959558</v>
          </cell>
          <cell r="S74">
            <v>690.07078186610556</v>
          </cell>
          <cell r="T74">
            <v>55.365931662780554</v>
          </cell>
          <cell r="V74">
            <v>953.47800161681471</v>
          </cell>
          <cell r="W74">
            <v>928.8867496337466</v>
          </cell>
          <cell r="X74">
            <v>24.591251983068105</v>
          </cell>
          <cell r="Y74">
            <v>2.6473896837008666</v>
          </cell>
          <cell r="AA74">
            <v>935.13858921947156</v>
          </cell>
          <cell r="AB74">
            <v>851.56863217757734</v>
          </cell>
          <cell r="AC74">
            <v>83.569957041894213</v>
          </cell>
          <cell r="AD74">
            <v>9.8136490570577291</v>
          </cell>
          <cell r="AF74">
            <v>769.52373052748453</v>
          </cell>
          <cell r="AG74">
            <v>756.80777813530688</v>
          </cell>
          <cell r="AH74">
            <v>12.715952392177655</v>
          </cell>
          <cell r="AI74">
            <v>1.6802089988435898</v>
          </cell>
          <cell r="AK74">
            <v>1227.9598276200768</v>
          </cell>
          <cell r="AL74">
            <v>1160.7737385914206</v>
          </cell>
          <cell r="AM74">
            <v>67.18608902865617</v>
          </cell>
          <cell r="AN74">
            <v>5.7880435088224305</v>
          </cell>
          <cell r="AP74">
            <v>1086.1510172544999</v>
          </cell>
          <cell r="AQ74">
            <v>921.84637572854297</v>
          </cell>
          <cell r="AR74">
            <v>164.30464152595698</v>
          </cell>
          <cell r="AS74">
            <v>17.823429787431301</v>
          </cell>
          <cell r="AU74">
            <v>1115.0523889305659</v>
          </cell>
          <cell r="AV74">
            <v>1029.1360974405222</v>
          </cell>
          <cell r="AW74">
            <v>85.916291490043704</v>
          </cell>
          <cell r="AX74">
            <v>8.3483896545577299</v>
          </cell>
          <cell r="AZ74">
            <v>767.22193187162009</v>
          </cell>
          <cell r="BA74">
            <v>640.37623460385248</v>
          </cell>
          <cell r="BB74">
            <v>126.8456972677676</v>
          </cell>
          <cell r="BC74">
            <v>19.807995739603999</v>
          </cell>
        </row>
        <row r="75">
          <cell r="A75" t="str">
            <v xml:space="preserve">  Peak Load</v>
          </cell>
          <cell r="B75">
            <v>9399.6</v>
          </cell>
          <cell r="C75">
            <v>8512</v>
          </cell>
          <cell r="D75">
            <v>887.60000000000036</v>
          </cell>
          <cell r="E75">
            <v>10.427631578947373</v>
          </cell>
          <cell r="G75">
            <v>21958.187690343995</v>
          </cell>
          <cell r="H75">
            <v>20799</v>
          </cell>
          <cell r="I75">
            <v>1159.1876903439952</v>
          </cell>
          <cell r="J75">
            <v>5.5732856884657682</v>
          </cell>
          <cell r="L75">
            <v>18617</v>
          </cell>
          <cell r="M75">
            <v>17972</v>
          </cell>
          <cell r="N75">
            <v>645</v>
          </cell>
          <cell r="O75">
            <v>3.5889160916981973</v>
          </cell>
          <cell r="Q75">
            <v>58995.718333333338</v>
          </cell>
          <cell r="R75">
            <v>52574</v>
          </cell>
          <cell r="S75">
            <v>6421.7183333333378</v>
          </cell>
          <cell r="T75">
            <v>12.214627635967091</v>
          </cell>
          <cell r="V75">
            <v>11893</v>
          </cell>
          <cell r="W75">
            <v>11244</v>
          </cell>
          <cell r="X75">
            <v>649</v>
          </cell>
          <cell r="Y75">
            <v>5.7719672714336534</v>
          </cell>
          <cell r="AA75">
            <v>18286.8</v>
          </cell>
          <cell r="AB75">
            <v>16260</v>
          </cell>
          <cell r="AC75">
            <v>2026.7999999999993</v>
          </cell>
          <cell r="AD75">
            <v>12.46494464944649</v>
          </cell>
          <cell r="AF75">
            <v>49757.679666666663</v>
          </cell>
          <cell r="AG75">
            <v>46520</v>
          </cell>
          <cell r="AH75">
            <v>3237.6796666666633</v>
          </cell>
          <cell r="AI75">
            <v>6.9597585267985025</v>
          </cell>
          <cell r="AK75">
            <v>27793.897279117078</v>
          </cell>
          <cell r="AL75">
            <v>24771</v>
          </cell>
          <cell r="AM75">
            <v>3022.8972791170781</v>
          </cell>
          <cell r="AN75">
            <v>12.203372004025184</v>
          </cell>
          <cell r="AP75">
            <v>17913.84</v>
          </cell>
          <cell r="AQ75">
            <v>16562</v>
          </cell>
          <cell r="AR75">
            <v>1351.8400000000001</v>
          </cell>
          <cell r="AS75">
            <v>8.1622992392223175</v>
          </cell>
          <cell r="AU75">
            <v>18157</v>
          </cell>
          <cell r="AV75">
            <v>18689</v>
          </cell>
          <cell r="AW75">
            <v>-532</v>
          </cell>
          <cell r="AX75">
            <v>-2.8465942533040827</v>
          </cell>
          <cell r="AZ75">
            <v>23387.84</v>
          </cell>
          <cell r="BA75">
            <v>19708</v>
          </cell>
          <cell r="BB75">
            <v>3679.84</v>
          </cell>
          <cell r="BC75">
            <v>18.671808402679115</v>
          </cell>
        </row>
      </sheetData>
      <sheetData sheetId="17"/>
      <sheetData sheetId="18"/>
      <sheetData sheetId="19">
        <row r="66">
          <cell r="A66" t="str">
            <v xml:space="preserve">  MWH Generated/Purchased</v>
          </cell>
        </row>
      </sheetData>
      <sheetData sheetId="20">
        <row r="67">
          <cell r="A67" t="str">
            <v xml:space="preserve">  MWH Generated/Purchased</v>
          </cell>
        </row>
      </sheetData>
      <sheetData sheetId="21"/>
      <sheetData sheetId="22">
        <row r="65">
          <cell r="A65" t="str">
            <v xml:space="preserve">  MWH Generated/Purchased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wer Market YTD"/>
    </sheetNames>
    <sheetDataSet>
      <sheetData sheetId="0" refreshError="1">
        <row r="35">
          <cell r="I35">
            <v>21626650</v>
          </cell>
          <cell r="J35">
            <v>68887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 I"/>
      <sheetName val="REG IIok"/>
      <sheetName val="CAR"/>
      <sheetName val="REG IIIok"/>
      <sheetName val="REG IV-A"/>
      <sheetName val="REG IV-B"/>
      <sheetName val="REG V"/>
      <sheetName val="REG VIok"/>
      <sheetName val="NIR"/>
      <sheetName val="REG VII"/>
      <sheetName val="REG VIII"/>
      <sheetName val="REG IXok"/>
      <sheetName val="REG X"/>
      <sheetName val="REG XI"/>
      <sheetName val="REG XII"/>
      <sheetName val="ARMM"/>
      <sheetName val="CARAG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97">
          <cell r="AX97" t="str">
            <v>41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BN212"/>
  <sheetViews>
    <sheetView tabSelected="1" zoomScale="70" zoomScaleNormal="70" workbookViewId="0">
      <pane xSplit="1" ySplit="8" topLeftCell="B64" activePane="bottomRight" state="frozen"/>
      <selection activeCell="C83" sqref="C83"/>
      <selection pane="topRight" activeCell="C83" sqref="C83"/>
      <selection pane="bottomLeft" activeCell="C83" sqref="C83"/>
      <selection pane="bottomRight" activeCell="A79" sqref="A79"/>
    </sheetView>
  </sheetViews>
  <sheetFormatPr defaultColWidth="12.5546875" defaultRowHeight="15" x14ac:dyDescent="0.25"/>
  <cols>
    <col min="1" max="1" width="54" style="2" customWidth="1"/>
    <col min="2" max="3" width="14.33203125" style="2" customWidth="1"/>
    <col min="4" max="4" width="13.6640625" style="2" customWidth="1"/>
    <col min="5" max="5" width="11.88671875" style="2" customWidth="1"/>
    <col min="6" max="6" width="1.109375" style="2" customWidth="1"/>
    <col min="7" max="8" width="14.33203125" style="2" customWidth="1"/>
    <col min="9" max="9" width="13.6640625" style="2" customWidth="1"/>
    <col min="10" max="10" width="9.6640625" style="2" customWidth="1"/>
    <col min="11" max="11" width="3.44140625" style="2" customWidth="1"/>
    <col min="12" max="13" width="14.33203125" style="2" customWidth="1"/>
    <col min="14" max="14" width="13.6640625" style="2" customWidth="1"/>
    <col min="15" max="15" width="10.44140625" style="2" customWidth="1"/>
    <col min="16" max="16" width="1.5546875" style="2" customWidth="1"/>
    <col min="17" max="18" width="16.33203125" style="2" customWidth="1"/>
    <col min="19" max="19" width="13.6640625" style="2" customWidth="1"/>
    <col min="20" max="20" width="10.44140625" style="2" customWidth="1"/>
    <col min="21" max="21" width="1.88671875" style="2" customWidth="1"/>
    <col min="22" max="23" width="14.33203125" style="2" customWidth="1"/>
    <col min="24" max="24" width="13.6640625" style="2" customWidth="1"/>
    <col min="25" max="25" width="10.44140625" style="2" customWidth="1"/>
    <col min="26" max="26" width="3.44140625" style="2" customWidth="1"/>
    <col min="27" max="29" width="14.33203125" style="2" customWidth="1"/>
    <col min="30" max="30" width="12.33203125" style="2" customWidth="1"/>
    <col min="31" max="31" width="1.44140625" style="2" customWidth="1"/>
    <col min="32" max="33" width="16.33203125" style="2" customWidth="1"/>
    <col min="34" max="34" width="13.6640625" style="2" customWidth="1"/>
    <col min="35" max="35" width="11.5546875" style="2" customWidth="1"/>
    <col min="36" max="36" width="3.44140625" style="2" customWidth="1"/>
    <col min="37" max="38" width="14.33203125" style="2" customWidth="1"/>
    <col min="39" max="39" width="13.6640625" style="2" customWidth="1"/>
    <col min="40" max="40" width="10.44140625" style="2" customWidth="1"/>
    <col min="41" max="41" width="1.44140625" style="2" customWidth="1"/>
    <col min="42" max="43" width="14.33203125" style="2" customWidth="1"/>
    <col min="44" max="44" width="13.6640625" style="2" customWidth="1"/>
    <col min="45" max="45" width="10.44140625" style="2" customWidth="1"/>
    <col min="46" max="46" width="1.88671875" style="2" customWidth="1"/>
    <col min="47" max="48" width="14.33203125" style="2" customWidth="1"/>
    <col min="49" max="49" width="13.6640625" style="2" customWidth="1"/>
    <col min="50" max="50" width="11.5546875" style="2" bestFit="1" customWidth="1"/>
    <col min="51" max="51" width="1.5546875" style="2" customWidth="1"/>
    <col min="52" max="54" width="14.33203125" style="2" customWidth="1"/>
    <col min="55" max="55" width="10.44140625" style="2" customWidth="1"/>
    <col min="56" max="56" width="0.5546875" style="2" customWidth="1"/>
    <col min="57" max="58" width="16.33203125" style="2" customWidth="1"/>
    <col min="59" max="59" width="15" style="2" customWidth="1"/>
    <col min="60" max="60" width="10.44140625" style="2" customWidth="1"/>
    <col min="61" max="64" width="12.5546875" style="2"/>
    <col min="65" max="65" width="13.88671875" style="2" customWidth="1"/>
    <col min="66" max="16384" width="12.5546875" style="2"/>
  </cols>
  <sheetData>
    <row r="1" spans="1:65" ht="18" customHeight="1" x14ac:dyDescent="0.3">
      <c r="A1" s="1" t="s">
        <v>0</v>
      </c>
      <c r="V1" s="1"/>
      <c r="W1" s="1"/>
    </row>
    <row r="2" spans="1:65" ht="18" customHeight="1" x14ac:dyDescent="0.3">
      <c r="A2" s="1" t="str">
        <f>[4]REG7!A2</f>
        <v>Financial Profile as of June 30, 2023</v>
      </c>
    </row>
    <row r="3" spans="1:65" ht="18" customHeight="1" x14ac:dyDescent="0.3">
      <c r="A3" s="1" t="str">
        <f>[4]REG7!A3</f>
        <v>With Comparative Figures as of June 30, 2022</v>
      </c>
      <c r="L3" s="1"/>
      <c r="M3" s="1"/>
      <c r="Q3" s="1"/>
      <c r="R3" s="1"/>
      <c r="V3" s="1"/>
      <c r="W3" s="1"/>
    </row>
    <row r="4" spans="1:65" ht="18" customHeight="1" x14ac:dyDescent="0.3">
      <c r="A4" s="3" t="s">
        <v>1</v>
      </c>
      <c r="B4" s="30"/>
      <c r="C4" s="30"/>
      <c r="D4" s="30"/>
      <c r="E4" s="30"/>
      <c r="F4" s="4"/>
      <c r="G4" s="30"/>
      <c r="H4" s="30"/>
      <c r="I4" s="30"/>
      <c r="J4" s="30"/>
      <c r="K4" s="4"/>
      <c r="L4" s="30"/>
      <c r="M4" s="30"/>
      <c r="N4" s="30"/>
      <c r="O4" s="30"/>
      <c r="P4" s="5"/>
      <c r="Q4" s="30"/>
      <c r="R4" s="30"/>
      <c r="S4" s="30"/>
      <c r="T4" s="30"/>
      <c r="U4" s="6"/>
      <c r="V4" s="30"/>
      <c r="W4" s="30"/>
      <c r="X4" s="30"/>
      <c r="Y4" s="30"/>
      <c r="Z4" s="4"/>
      <c r="AA4" s="30"/>
      <c r="AB4" s="30"/>
      <c r="AC4" s="30"/>
      <c r="AD4" s="30"/>
      <c r="AE4" s="6"/>
      <c r="AF4" s="30"/>
      <c r="AG4" s="30"/>
      <c r="AH4" s="30"/>
      <c r="AI4" s="30"/>
      <c r="AJ4" s="4"/>
      <c r="AK4" s="30"/>
      <c r="AL4" s="30"/>
      <c r="AM4" s="30"/>
      <c r="AN4" s="30"/>
      <c r="AO4" s="6"/>
      <c r="AP4" s="30"/>
      <c r="AQ4" s="30"/>
      <c r="AR4" s="30"/>
      <c r="AS4" s="30"/>
      <c r="AU4" s="30"/>
      <c r="AV4" s="30"/>
      <c r="AW4" s="30"/>
      <c r="AX4" s="30"/>
      <c r="AY4" s="6"/>
      <c r="AZ4" s="30"/>
      <c r="BA4" s="30"/>
      <c r="BB4" s="30"/>
      <c r="BC4" s="30"/>
      <c r="BD4" s="6"/>
      <c r="BE4" s="30"/>
      <c r="BF4" s="30"/>
      <c r="BG4" s="30"/>
      <c r="BH4" s="30"/>
      <c r="BI4" s="4"/>
    </row>
    <row r="5" spans="1:65" ht="20.100000000000001" customHeight="1" x14ac:dyDescent="0.3">
      <c r="A5" s="4"/>
      <c r="B5" s="30" t="s">
        <v>2</v>
      </c>
      <c r="C5" s="30"/>
      <c r="D5" s="30"/>
      <c r="E5" s="30"/>
      <c r="F5" s="4"/>
      <c r="G5" s="30" t="s">
        <v>3</v>
      </c>
      <c r="H5" s="30"/>
      <c r="I5" s="30"/>
      <c r="J5" s="30"/>
      <c r="K5" s="4"/>
      <c r="L5" s="30" t="s">
        <v>4</v>
      </c>
      <c r="M5" s="30"/>
      <c r="N5" s="30"/>
      <c r="O5" s="30"/>
      <c r="P5" s="5"/>
      <c r="Q5" s="30" t="s">
        <v>5</v>
      </c>
      <c r="R5" s="30"/>
      <c r="S5" s="30"/>
      <c r="T5" s="30"/>
      <c r="U5" s="6"/>
      <c r="V5" s="30" t="s">
        <v>6</v>
      </c>
      <c r="W5" s="30"/>
      <c r="X5" s="30"/>
      <c r="Y5" s="30"/>
      <c r="Z5" s="4"/>
      <c r="AA5" s="30" t="s">
        <v>7</v>
      </c>
      <c r="AB5" s="30"/>
      <c r="AC5" s="30"/>
      <c r="AD5" s="30"/>
      <c r="AE5" s="6"/>
      <c r="AF5" s="30" t="s">
        <v>8</v>
      </c>
      <c r="AG5" s="30"/>
      <c r="AH5" s="30"/>
      <c r="AI5" s="30"/>
      <c r="AJ5" s="4"/>
      <c r="AK5" s="30" t="s">
        <v>9</v>
      </c>
      <c r="AL5" s="30"/>
      <c r="AM5" s="30"/>
      <c r="AN5" s="30"/>
      <c r="AO5" s="6"/>
      <c r="AP5" s="30" t="s">
        <v>10</v>
      </c>
      <c r="AQ5" s="30"/>
      <c r="AR5" s="30"/>
      <c r="AS5" s="30"/>
      <c r="AT5" s="4"/>
      <c r="AU5" s="30" t="s">
        <v>11</v>
      </c>
      <c r="AV5" s="30"/>
      <c r="AW5" s="30"/>
      <c r="AX5" s="30"/>
      <c r="AY5" s="6"/>
      <c r="AZ5" s="30" t="s">
        <v>12</v>
      </c>
      <c r="BA5" s="30"/>
      <c r="BB5" s="30"/>
      <c r="BC5" s="30"/>
      <c r="BD5" s="6"/>
      <c r="BE5" s="6" t="s">
        <v>13</v>
      </c>
      <c r="BF5" s="6"/>
      <c r="BG5" s="6"/>
      <c r="BH5" s="6"/>
      <c r="BI5" s="4"/>
      <c r="BJ5" s="4"/>
      <c r="BK5" s="4"/>
      <c r="BL5" s="4"/>
      <c r="BM5" s="4"/>
    </row>
    <row r="6" spans="1:65" ht="20.100000000000001" customHeight="1" x14ac:dyDescent="0.25">
      <c r="B6" s="7">
        <v>2023</v>
      </c>
      <c r="C6" s="7">
        <v>2022</v>
      </c>
      <c r="D6" s="31" t="s">
        <v>14</v>
      </c>
      <c r="E6" s="31"/>
      <c r="G6" s="7">
        <v>2023</v>
      </c>
      <c r="H6" s="7">
        <v>2022</v>
      </c>
      <c r="I6" s="31" t="s">
        <v>14</v>
      </c>
      <c r="J6" s="31"/>
      <c r="L6" s="7">
        <v>2023</v>
      </c>
      <c r="M6" s="7">
        <v>2022</v>
      </c>
      <c r="N6" s="31" t="s">
        <v>14</v>
      </c>
      <c r="O6" s="31"/>
      <c r="P6" s="7"/>
      <c r="Q6" s="7">
        <v>2023</v>
      </c>
      <c r="R6" s="7">
        <v>2022</v>
      </c>
      <c r="S6" s="31" t="s">
        <v>14</v>
      </c>
      <c r="T6" s="31"/>
      <c r="U6" s="8"/>
      <c r="V6" s="7">
        <v>2023</v>
      </c>
      <c r="W6" s="7">
        <v>2022</v>
      </c>
      <c r="X6" s="31" t="s">
        <v>14</v>
      </c>
      <c r="Y6" s="31"/>
      <c r="AA6" s="7">
        <v>2023</v>
      </c>
      <c r="AB6" s="7">
        <v>2022</v>
      </c>
      <c r="AC6" s="31" t="s">
        <v>14</v>
      </c>
      <c r="AD6" s="31"/>
      <c r="AE6" s="8"/>
      <c r="AF6" s="7">
        <v>2023</v>
      </c>
      <c r="AG6" s="7">
        <v>2022</v>
      </c>
      <c r="AH6" s="31" t="s">
        <v>14</v>
      </c>
      <c r="AI6" s="31"/>
      <c r="AK6" s="7">
        <v>2023</v>
      </c>
      <c r="AL6" s="7">
        <v>2022</v>
      </c>
      <c r="AM6" s="31" t="s">
        <v>14</v>
      </c>
      <c r="AN6" s="31"/>
      <c r="AO6" s="8"/>
      <c r="AP6" s="7">
        <v>2023</v>
      </c>
      <c r="AQ6" s="7">
        <v>2022</v>
      </c>
      <c r="AR6" s="31" t="s">
        <v>14</v>
      </c>
      <c r="AS6" s="31"/>
      <c r="AU6" s="7">
        <v>2023</v>
      </c>
      <c r="AV6" s="7">
        <v>2022</v>
      </c>
      <c r="AW6" s="31" t="s">
        <v>14</v>
      </c>
      <c r="AX6" s="31"/>
      <c r="AY6" s="8"/>
      <c r="AZ6" s="7">
        <v>2023</v>
      </c>
      <c r="BA6" s="7">
        <v>2022</v>
      </c>
      <c r="BB6" s="31" t="s">
        <v>14</v>
      </c>
      <c r="BC6" s="31"/>
      <c r="BD6" s="8"/>
      <c r="BE6" s="7">
        <v>2023</v>
      </c>
      <c r="BF6" s="7">
        <v>2022</v>
      </c>
      <c r="BG6" s="31" t="s">
        <v>14</v>
      </c>
      <c r="BH6" s="31"/>
    </row>
    <row r="7" spans="1:65" ht="20.100000000000001" customHeight="1" x14ac:dyDescent="0.25">
      <c r="B7" s="7" t="s">
        <v>15</v>
      </c>
      <c r="C7" s="7" t="s">
        <v>15</v>
      </c>
      <c r="D7" s="7" t="s">
        <v>16</v>
      </c>
      <c r="E7" s="7" t="s">
        <v>17</v>
      </c>
      <c r="G7" s="7" t="s">
        <v>15</v>
      </c>
      <c r="H7" s="7" t="s">
        <v>15</v>
      </c>
      <c r="I7" s="7" t="s">
        <v>16</v>
      </c>
      <c r="J7" s="7" t="s">
        <v>17</v>
      </c>
      <c r="L7" s="7" t="s">
        <v>15</v>
      </c>
      <c r="M7" s="7" t="s">
        <v>15</v>
      </c>
      <c r="N7" s="7" t="s">
        <v>16</v>
      </c>
      <c r="O7" s="7" t="s">
        <v>17</v>
      </c>
      <c r="P7" s="7"/>
      <c r="Q7" s="7" t="s">
        <v>15</v>
      </c>
      <c r="R7" s="7" t="s">
        <v>15</v>
      </c>
      <c r="S7" s="7" t="s">
        <v>18</v>
      </c>
      <c r="T7" s="7" t="s">
        <v>17</v>
      </c>
      <c r="U7" s="7"/>
      <c r="V7" s="7" t="s">
        <v>15</v>
      </c>
      <c r="W7" s="7" t="s">
        <v>15</v>
      </c>
      <c r="X7" s="7" t="s">
        <v>16</v>
      </c>
      <c r="Y7" s="7" t="s">
        <v>17</v>
      </c>
      <c r="AA7" s="7" t="s">
        <v>15</v>
      </c>
      <c r="AB7" s="7" t="s">
        <v>15</v>
      </c>
      <c r="AC7" s="7" t="s">
        <v>16</v>
      </c>
      <c r="AD7" s="7" t="s">
        <v>17</v>
      </c>
      <c r="AE7" s="7"/>
      <c r="AF7" s="7" t="s">
        <v>15</v>
      </c>
      <c r="AG7" s="7" t="s">
        <v>15</v>
      </c>
      <c r="AH7" s="7" t="s">
        <v>16</v>
      </c>
      <c r="AI7" s="7" t="s">
        <v>17</v>
      </c>
      <c r="AK7" s="7" t="s">
        <v>15</v>
      </c>
      <c r="AL7" s="7" t="s">
        <v>15</v>
      </c>
      <c r="AM7" s="7" t="s">
        <v>16</v>
      </c>
      <c r="AN7" s="7" t="s">
        <v>17</v>
      </c>
      <c r="AO7" s="7"/>
      <c r="AP7" s="7" t="s">
        <v>15</v>
      </c>
      <c r="AQ7" s="7" t="s">
        <v>15</v>
      </c>
      <c r="AR7" s="7" t="s">
        <v>16</v>
      </c>
      <c r="AS7" s="7" t="s">
        <v>17</v>
      </c>
      <c r="AU7" s="7" t="s">
        <v>15</v>
      </c>
      <c r="AV7" s="7" t="s">
        <v>15</v>
      </c>
      <c r="AW7" s="7" t="s">
        <v>16</v>
      </c>
      <c r="AX7" s="7" t="s">
        <v>17</v>
      </c>
      <c r="AY7" s="7"/>
      <c r="AZ7" s="7" t="s">
        <v>15</v>
      </c>
      <c r="BA7" s="7" t="s">
        <v>15</v>
      </c>
      <c r="BB7" s="7" t="s">
        <v>16</v>
      </c>
      <c r="BC7" s="7" t="s">
        <v>17</v>
      </c>
      <c r="BD7" s="7"/>
      <c r="BE7" s="7" t="s">
        <v>15</v>
      </c>
      <c r="BF7" s="7" t="s">
        <v>15</v>
      </c>
      <c r="BG7" s="7" t="s">
        <v>16</v>
      </c>
      <c r="BH7" s="7" t="s">
        <v>17</v>
      </c>
    </row>
    <row r="8" spans="1:65" ht="9" customHeight="1" x14ac:dyDescent="0.25"/>
    <row r="9" spans="1:65" ht="20.100000000000001" customHeight="1" x14ac:dyDescent="0.3">
      <c r="A9" s="1" t="s">
        <v>19</v>
      </c>
      <c r="AB9" s="8"/>
      <c r="AG9" s="8"/>
      <c r="AL9" s="9"/>
      <c r="AV9" s="10"/>
    </row>
    <row r="10" spans="1:65" ht="15" customHeight="1" x14ac:dyDescent="0.25">
      <c r="A10" s="8" t="s">
        <v>20</v>
      </c>
      <c r="B10" s="11">
        <v>322626.48037</v>
      </c>
      <c r="C10" s="11">
        <v>355290.83685999998</v>
      </c>
      <c r="D10" s="11">
        <f t="shared" ref="D10:D20" si="0">B10-C10</f>
        <v>-32664.356489999976</v>
      </c>
      <c r="E10" s="11">
        <f t="shared" ref="E10:E20" si="1">D10/C10*100</f>
        <v>-9.1936951649758285</v>
      </c>
      <c r="F10" s="11"/>
      <c r="G10" s="11">
        <v>769149.32108999998</v>
      </c>
      <c r="H10" s="11">
        <v>746858.74771999998</v>
      </c>
      <c r="I10" s="11">
        <f t="shared" ref="I10:I20" si="2">G10-H10</f>
        <v>22290.573369999998</v>
      </c>
      <c r="J10" s="11">
        <f t="shared" ref="J10:J20" si="3">I10/H10*100</f>
        <v>2.9845768611599386</v>
      </c>
      <c r="K10" s="11"/>
      <c r="L10" s="11">
        <v>643354.74442000012</v>
      </c>
      <c r="M10" s="11">
        <v>603969.52053999994</v>
      </c>
      <c r="N10" s="11">
        <f t="shared" ref="N10:N20" si="4">L10-M10</f>
        <v>39385.22388000018</v>
      </c>
      <c r="O10" s="11">
        <f t="shared" ref="O10:O20" si="5">N10/M10*100</f>
        <v>6.521061500717197</v>
      </c>
      <c r="P10" s="11"/>
      <c r="Q10" s="11">
        <v>1426842.8537600001</v>
      </c>
      <c r="R10" s="11">
        <v>1405399.2482100001</v>
      </c>
      <c r="S10" s="11">
        <f t="shared" ref="S10:S20" si="6">Q10-R10</f>
        <v>21443.605549999978</v>
      </c>
      <c r="T10" s="11">
        <f t="shared" ref="T10:T20" si="7">S10/R10*100</f>
        <v>1.5258016949498034</v>
      </c>
      <c r="U10" s="11"/>
      <c r="V10" s="11">
        <v>410886.82874999999</v>
      </c>
      <c r="W10" s="11">
        <v>430787.81291000004</v>
      </c>
      <c r="X10" s="11">
        <f t="shared" ref="X10:X20" si="8">V10-W10</f>
        <v>-19900.984160000051</v>
      </c>
      <c r="Y10" s="11">
        <f t="shared" ref="Y10:Y20" si="9">X10/W10*100</f>
        <v>-4.6196720435444991</v>
      </c>
      <c r="Z10" s="11"/>
      <c r="AA10" s="11">
        <v>577111.1084400001</v>
      </c>
      <c r="AB10" s="11">
        <v>567292.42784000002</v>
      </c>
      <c r="AC10" s="11">
        <f t="shared" ref="AC10:AC20" si="10">AA10-AB10</f>
        <v>9818.6806000000797</v>
      </c>
      <c r="AD10" s="11">
        <f t="shared" ref="AD10:AD20" si="11">AC10/AB10*100</f>
        <v>1.7307970489550331</v>
      </c>
      <c r="AE10" s="11"/>
      <c r="AF10" s="11">
        <v>1362303.3384099999</v>
      </c>
      <c r="AG10" s="11">
        <v>1292120.6131600002</v>
      </c>
      <c r="AH10" s="11">
        <f t="shared" ref="AH10:AH20" si="12">AF10-AG10</f>
        <v>70182.725249999668</v>
      </c>
      <c r="AI10" s="11">
        <f t="shared" ref="AI10:AI20" si="13">AH10/AG10*100</f>
        <v>5.4315924175500419</v>
      </c>
      <c r="AJ10" s="11"/>
      <c r="AK10" s="11">
        <v>828947.86419999995</v>
      </c>
      <c r="AL10" s="11">
        <v>821025.89572999999</v>
      </c>
      <c r="AM10" s="11">
        <f t="shared" ref="AM10:AM20" si="14">AK10-AL10</f>
        <v>7921.9684699999634</v>
      </c>
      <c r="AN10" s="11">
        <f t="shared" ref="AN10:AN20" si="15">AM10/AL10*100</f>
        <v>0.96488655366421683</v>
      </c>
      <c r="AO10" s="11"/>
      <c r="AP10" s="11">
        <v>594937.19479999994</v>
      </c>
      <c r="AQ10" s="11">
        <v>594883.78485000005</v>
      </c>
      <c r="AR10" s="11">
        <f t="shared" ref="AR10:AR20" si="16">AP10-AQ10</f>
        <v>53.409949999884702</v>
      </c>
      <c r="AS10" s="11">
        <f t="shared" ref="AS10:AS20" si="17">AR10/AQ10*100</f>
        <v>8.9782158061934778E-3</v>
      </c>
      <c r="AT10" s="13" t="s">
        <v>21</v>
      </c>
      <c r="AU10" s="11">
        <v>701278.07198000001</v>
      </c>
      <c r="AV10" s="11">
        <v>664001.61225000001</v>
      </c>
      <c r="AW10" s="11">
        <f t="shared" ref="AW10:AW20" si="18">AU10-AV10</f>
        <v>37276.459730000002</v>
      </c>
      <c r="AX10" s="11">
        <f t="shared" ref="AX10:AX20" si="19">AW10/AV10*100</f>
        <v>5.6139110270661847</v>
      </c>
      <c r="AY10" s="11"/>
      <c r="AZ10" s="11">
        <v>732814.30035999999</v>
      </c>
      <c r="BA10" s="11">
        <v>532912.63331999991</v>
      </c>
      <c r="BB10" s="11">
        <f t="shared" ref="BB10:BB20" si="20">AZ10-BA10</f>
        <v>199901.66704000009</v>
      </c>
      <c r="BC10" s="11">
        <f t="shared" ref="BC10:BC20" si="21">BB10/BA10*100</f>
        <v>37.511151836395754</v>
      </c>
      <c r="BD10" s="11"/>
      <c r="BE10" s="11">
        <f t="shared" ref="BE10:BF16" si="22">L10+Q10+V10+AA10+AF10+AZ10+AP10+AU10+G10+AK10+B10</f>
        <v>8370252.1065799985</v>
      </c>
      <c r="BF10" s="11">
        <f t="shared" si="22"/>
        <v>8014543.133390001</v>
      </c>
      <c r="BG10" s="11">
        <f t="shared" ref="BG10:BG20" si="23">BE10-BF10</f>
        <v>355708.97318999749</v>
      </c>
      <c r="BH10" s="11">
        <f t="shared" ref="BH10:BH20" si="24">BG10/BF10*100</f>
        <v>4.4382938274803356</v>
      </c>
      <c r="BI10" s="14"/>
      <c r="BJ10" s="14"/>
      <c r="BK10" s="14"/>
      <c r="BL10" s="14"/>
    </row>
    <row r="11" spans="1:65" ht="15" customHeight="1" x14ac:dyDescent="0.25">
      <c r="A11" s="8" t="s">
        <v>22</v>
      </c>
      <c r="B11" s="11">
        <v>11825.21716</v>
      </c>
      <c r="C11" s="11">
        <v>11550.678860000002</v>
      </c>
      <c r="D11" s="11">
        <f t="shared" si="0"/>
        <v>274.53829999999834</v>
      </c>
      <c r="E11" s="11">
        <f>D11/C11*100</f>
        <v>2.3768152792363089</v>
      </c>
      <c r="F11" s="11"/>
      <c r="G11" s="11">
        <v>21420.427319999999</v>
      </c>
      <c r="H11" s="11">
        <v>21849.632860000002</v>
      </c>
      <c r="I11" s="11">
        <f>G11-H11</f>
        <v>-429.20554000000266</v>
      </c>
      <c r="J11" s="11">
        <f>I11/H11*100</f>
        <v>-1.9643604208368499</v>
      </c>
      <c r="K11" s="11"/>
      <c r="L11" s="11">
        <v>18392.817660000001</v>
      </c>
      <c r="M11" s="11">
        <v>18106.875319999999</v>
      </c>
      <c r="N11" s="11">
        <f>L11-M11</f>
        <v>285.94234000000142</v>
      </c>
      <c r="O11" s="11">
        <f>N11/M11*100</f>
        <v>1.5791920745384658</v>
      </c>
      <c r="P11" s="11"/>
      <c r="Q11" s="11">
        <v>21887.459569999999</v>
      </c>
      <c r="R11" s="11">
        <v>20187.036329999999</v>
      </c>
      <c r="S11" s="11">
        <f t="shared" si="6"/>
        <v>1700.4232400000001</v>
      </c>
      <c r="T11" s="11">
        <f>S11/R11*100</f>
        <v>8.4233426452648601</v>
      </c>
      <c r="U11" s="11"/>
      <c r="V11" s="11">
        <v>15685.479239999999</v>
      </c>
      <c r="W11" s="11">
        <v>15337.147299999999</v>
      </c>
      <c r="X11" s="11">
        <f t="shared" si="8"/>
        <v>348.33194000000003</v>
      </c>
      <c r="Y11" s="11">
        <f>X11/W11*100</f>
        <v>2.2711651207783605</v>
      </c>
      <c r="Z11" s="11"/>
      <c r="AA11" s="11">
        <v>17671.903880000002</v>
      </c>
      <c r="AB11" s="11">
        <v>15109.68483</v>
      </c>
      <c r="AC11" s="11">
        <f t="shared" si="10"/>
        <v>2562.2190500000015</v>
      </c>
      <c r="AD11" s="11">
        <f>AC11/AB11*100</f>
        <v>16.957461911533475</v>
      </c>
      <c r="AE11" s="11"/>
      <c r="AF11" s="11">
        <v>37483.118029999998</v>
      </c>
      <c r="AG11" s="11">
        <v>35474.568150000006</v>
      </c>
      <c r="AH11" s="11">
        <f t="shared" si="12"/>
        <v>2008.5498799999914</v>
      </c>
      <c r="AI11" s="11">
        <f t="shared" si="13"/>
        <v>5.661943146163404</v>
      </c>
      <c r="AJ11" s="11"/>
      <c r="AK11" s="11">
        <v>22819.099549999999</v>
      </c>
      <c r="AL11" s="11">
        <v>22952.74583</v>
      </c>
      <c r="AM11" s="11">
        <f>AK11-AL11</f>
        <v>-133.64628000000084</v>
      </c>
      <c r="AN11" s="11">
        <f>AM11/AL11*100</f>
        <v>-0.58226706726007804</v>
      </c>
      <c r="AO11" s="11"/>
      <c r="AP11" s="11">
        <v>18515.956969999999</v>
      </c>
      <c r="AQ11" s="11">
        <v>18202.802090000001</v>
      </c>
      <c r="AR11" s="11">
        <f t="shared" si="16"/>
        <v>313.15487999999823</v>
      </c>
      <c r="AS11" s="11">
        <f>AR11/AQ11*100</f>
        <v>1.7203663394881101</v>
      </c>
      <c r="AT11" s="13"/>
      <c r="AU11" s="11">
        <v>26056.8603</v>
      </c>
      <c r="AV11" s="11">
        <v>21043.266530000001</v>
      </c>
      <c r="AW11" s="11">
        <f>AU11-AV11</f>
        <v>5013.5937699999995</v>
      </c>
      <c r="AX11" s="11">
        <f>AW11/AV11*100</f>
        <v>23.825168791415766</v>
      </c>
      <c r="AY11" s="11"/>
      <c r="AZ11" s="11">
        <v>22027.909789999998</v>
      </c>
      <c r="BA11" s="11">
        <v>15263.414789999999</v>
      </c>
      <c r="BB11" s="11">
        <f t="shared" si="20"/>
        <v>6764.494999999999</v>
      </c>
      <c r="BC11" s="11">
        <f t="shared" si="21"/>
        <v>44.318359247052861</v>
      </c>
      <c r="BD11" s="11"/>
      <c r="BE11" s="11">
        <f>L11+Q11+V11+AA11+AF11+AZ11+AP11+AU11+G11+AK11+B11</f>
        <v>233786.24946999998</v>
      </c>
      <c r="BF11" s="11">
        <f>M11+R11+W11+AB11+AG11+BA11+AQ11+AV11+H11+AL11+C11</f>
        <v>215077.85289000001</v>
      </c>
      <c r="BG11" s="11">
        <f t="shared" si="23"/>
        <v>18708.396579999971</v>
      </c>
      <c r="BH11" s="11">
        <f>BG11/BF11*100</f>
        <v>8.6984300468948064</v>
      </c>
      <c r="BI11" s="14"/>
      <c r="BJ11" s="14"/>
      <c r="BK11" s="14"/>
      <c r="BL11" s="14"/>
    </row>
    <row r="12" spans="1:65" ht="15" customHeight="1" x14ac:dyDescent="0.25">
      <c r="A12" s="8" t="s">
        <v>23</v>
      </c>
      <c r="B12" s="11">
        <v>5314.7661200000002</v>
      </c>
      <c r="C12" s="11">
        <f>4315.23828+2132.8</f>
        <v>6448.0382799999998</v>
      </c>
      <c r="D12" s="11">
        <f t="shared" si="0"/>
        <v>-1133.2721599999995</v>
      </c>
      <c r="E12" s="11">
        <f t="shared" si="1"/>
        <v>-17.575456453400577</v>
      </c>
      <c r="F12" s="11"/>
      <c r="G12" s="11">
        <v>12772.20472</v>
      </c>
      <c r="H12" s="11">
        <f>10900.93124+5370.53</f>
        <v>16271.461240000001</v>
      </c>
      <c r="I12" s="11">
        <f t="shared" si="2"/>
        <v>-3499.2565200000008</v>
      </c>
      <c r="J12" s="11">
        <f t="shared" si="3"/>
        <v>-21.505484162650415</v>
      </c>
      <c r="K12" s="11"/>
      <c r="L12" s="11">
        <v>10964.02817</v>
      </c>
      <c r="M12" s="11">
        <f>8995.15098+4445.35</f>
        <v>13440.500980000001</v>
      </c>
      <c r="N12" s="11">
        <f>L12-M12</f>
        <v>-2476.4728100000011</v>
      </c>
      <c r="O12" s="11">
        <f>N12/M12*100</f>
        <v>-18.425450165028007</v>
      </c>
      <c r="P12" s="11"/>
      <c r="Q12" s="11">
        <v>30537.981590000003</v>
      </c>
      <c r="R12" s="11">
        <f>26453.69817+12124.91</f>
        <v>38578.60817</v>
      </c>
      <c r="S12" s="11">
        <f t="shared" si="6"/>
        <v>-8040.6265799999965</v>
      </c>
      <c r="T12" s="11">
        <f>S12/R12*100</f>
        <v>-20.842189393065386</v>
      </c>
      <c r="U12" s="11"/>
      <c r="V12" s="11">
        <v>7048.5467200000003</v>
      </c>
      <c r="W12" s="11">
        <f>5729.85126+2831.77</f>
        <v>8561.6212599999999</v>
      </c>
      <c r="X12" s="11">
        <f t="shared" si="8"/>
        <v>-1513.0745399999996</v>
      </c>
      <c r="Y12" s="11">
        <f>X12/W12*100</f>
        <v>-17.672757227291779</v>
      </c>
      <c r="Z12" s="11"/>
      <c r="AA12" s="11">
        <v>10564.73357</v>
      </c>
      <c r="AB12" s="11">
        <f>7505.78513+3709.5</f>
        <v>11215.28513</v>
      </c>
      <c r="AC12" s="11">
        <f t="shared" si="10"/>
        <v>-650.55155999999988</v>
      </c>
      <c r="AD12" s="11">
        <f>AC12/AB12*100</f>
        <v>-5.8005797664459369</v>
      </c>
      <c r="AE12" s="11"/>
      <c r="AF12" s="11">
        <v>24291.646390000002</v>
      </c>
      <c r="AG12" s="11">
        <f>19071.53292+11552.78</f>
        <v>30624.312920000004</v>
      </c>
      <c r="AH12" s="11">
        <f t="shared" si="12"/>
        <v>-6332.6665300000022</v>
      </c>
      <c r="AI12" s="11">
        <f t="shared" si="13"/>
        <v>-20.678558720787787</v>
      </c>
      <c r="AJ12" s="11"/>
      <c r="AK12" s="11">
        <v>13189.202220000001</v>
      </c>
      <c r="AL12" s="11">
        <f>11394.21959+5339.44</f>
        <v>16733.659589999999</v>
      </c>
      <c r="AM12" s="11">
        <f t="shared" si="14"/>
        <v>-3544.4573699999983</v>
      </c>
      <c r="AN12" s="11">
        <f t="shared" si="15"/>
        <v>-21.181603168969438</v>
      </c>
      <c r="AO12" s="11"/>
      <c r="AP12" s="11">
        <v>11036.51648</v>
      </c>
      <c r="AQ12" s="11">
        <f>9042.29331+4070.89</f>
        <v>13113.183309999999</v>
      </c>
      <c r="AR12" s="11">
        <f t="shared" si="16"/>
        <v>-2076.6668299999983</v>
      </c>
      <c r="AS12" s="11">
        <f t="shared" si="17"/>
        <v>-15.836481355494744</v>
      </c>
      <c r="AT12" s="11"/>
      <c r="AU12" s="11">
        <v>10765.530629999999</v>
      </c>
      <c r="AV12" s="11">
        <f>9007.36757+4354.66</f>
        <v>13362.02757</v>
      </c>
      <c r="AW12" s="11">
        <f>AU12-AV12</f>
        <v>-2596.4969400000009</v>
      </c>
      <c r="AX12" s="11">
        <f t="shared" si="19"/>
        <v>-19.431908266897857</v>
      </c>
      <c r="AY12" s="11"/>
      <c r="AZ12" s="11">
        <v>12722.590550000001</v>
      </c>
      <c r="BA12" s="11">
        <f>7582.21977+3721.88</f>
        <v>11304.099770000001</v>
      </c>
      <c r="BB12" s="11">
        <f t="shared" si="20"/>
        <v>1418.4907800000001</v>
      </c>
      <c r="BC12" s="11">
        <f t="shared" si="21"/>
        <v>12.548463025463901</v>
      </c>
      <c r="BD12" s="11"/>
      <c r="BE12" s="11">
        <f t="shared" si="22"/>
        <v>149207.74715999997</v>
      </c>
      <c r="BF12" s="11">
        <f t="shared" si="22"/>
        <v>179652.79822000003</v>
      </c>
      <c r="BG12" s="11">
        <f t="shared" si="23"/>
        <v>-30445.051060000056</v>
      </c>
      <c r="BH12" s="11">
        <f>BG12/BF12*100</f>
        <v>-16.946605542273556</v>
      </c>
      <c r="BI12" s="14"/>
      <c r="BJ12" s="14"/>
      <c r="BK12" s="14"/>
      <c r="BL12" s="14"/>
    </row>
    <row r="13" spans="1:65" ht="15" hidden="1" customHeight="1" x14ac:dyDescent="0.25">
      <c r="A13" s="8" t="s">
        <v>24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 t="e">
        <f t="shared" si="13"/>
        <v>#DIV/0!</v>
      </c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 t="e">
        <f t="shared" si="21"/>
        <v>#DIV/0!</v>
      </c>
      <c r="BD13" s="11"/>
      <c r="BE13" s="11"/>
      <c r="BF13" s="11"/>
      <c r="BG13" s="11"/>
      <c r="BH13" s="11"/>
      <c r="BI13" s="14"/>
      <c r="BJ13" s="14"/>
      <c r="BK13" s="14"/>
      <c r="BL13" s="14"/>
    </row>
    <row r="14" spans="1:65" ht="15" customHeight="1" x14ac:dyDescent="0.25">
      <c r="A14" s="15" t="s">
        <v>25</v>
      </c>
      <c r="B14" s="11">
        <v>32250.442620000005</v>
      </c>
      <c r="C14" s="11">
        <v>35612.847729999994</v>
      </c>
      <c r="D14" s="11">
        <f t="shared" si="0"/>
        <v>-3362.4051099999888</v>
      </c>
      <c r="E14" s="11">
        <f t="shared" si="1"/>
        <v>-9.4415508006890558</v>
      </c>
      <c r="F14" s="11"/>
      <c r="G14" s="11">
        <v>74417.13192</v>
      </c>
      <c r="H14" s="11">
        <v>65299.783730000003</v>
      </c>
      <c r="I14" s="11">
        <f t="shared" si="2"/>
        <v>9117.348189999997</v>
      </c>
      <c r="J14" s="11">
        <f t="shared" si="3"/>
        <v>13.962294619072846</v>
      </c>
      <c r="K14" s="11"/>
      <c r="L14" s="11">
        <v>61980.211320000002</v>
      </c>
      <c r="M14" s="11">
        <v>52924.6086</v>
      </c>
      <c r="N14" s="11">
        <f>L14-M14</f>
        <v>9055.6027200000026</v>
      </c>
      <c r="O14" s="11">
        <f>N14/M14*100</f>
        <v>17.110382031242839</v>
      </c>
      <c r="P14" s="11"/>
      <c r="Q14" s="11">
        <v>93189.934770000007</v>
      </c>
      <c r="R14" s="11">
        <v>93364.236169999989</v>
      </c>
      <c r="S14" s="11">
        <f t="shared" si="6"/>
        <v>-174.3013999999821</v>
      </c>
      <c r="T14" s="11">
        <f>S14/R14*100</f>
        <v>-0.18668968670467098</v>
      </c>
      <c r="U14" s="11"/>
      <c r="V14" s="11">
        <v>34999.849300000002</v>
      </c>
      <c r="W14" s="11">
        <v>37633.236109999998</v>
      </c>
      <c r="X14" s="11">
        <f t="shared" si="8"/>
        <v>-2633.3868099999963</v>
      </c>
      <c r="Y14" s="11">
        <f>X14/W14*100</f>
        <v>-6.9975029580308838</v>
      </c>
      <c r="Z14" s="11"/>
      <c r="AA14" s="11">
        <v>57791.372689999997</v>
      </c>
      <c r="AB14" s="11">
        <v>56014.670059999997</v>
      </c>
      <c r="AC14" s="11">
        <f t="shared" si="10"/>
        <v>1776.7026299999998</v>
      </c>
      <c r="AD14" s="11">
        <f>AC14/AB14*100</f>
        <v>3.1718523524228361</v>
      </c>
      <c r="AE14" s="11"/>
      <c r="AF14" s="11">
        <v>0</v>
      </c>
      <c r="AG14" s="11">
        <v>0</v>
      </c>
      <c r="AH14" s="11">
        <f t="shared" si="12"/>
        <v>0</v>
      </c>
      <c r="AI14" s="11"/>
      <c r="AJ14" s="11"/>
      <c r="AK14" s="11">
        <v>15041.96891</v>
      </c>
      <c r="AL14" s="11">
        <v>13549.25762</v>
      </c>
      <c r="AM14" s="11">
        <f>AK14-AL14</f>
        <v>1492.7112899999993</v>
      </c>
      <c r="AN14" s="11">
        <f t="shared" si="15"/>
        <v>11.016923080690521</v>
      </c>
      <c r="AO14" s="11"/>
      <c r="AP14" s="11">
        <v>56826.000190000006</v>
      </c>
      <c r="AQ14" s="11">
        <v>52734.672770000005</v>
      </c>
      <c r="AR14" s="11">
        <f t="shared" si="16"/>
        <v>4091.3274200000014</v>
      </c>
      <c r="AS14" s="11">
        <f t="shared" si="17"/>
        <v>7.758325225310772</v>
      </c>
      <c r="AT14" s="11"/>
      <c r="AU14" s="11">
        <v>73224.32617</v>
      </c>
      <c r="AV14" s="11">
        <v>59153.088150000003</v>
      </c>
      <c r="AW14" s="11">
        <f t="shared" si="18"/>
        <v>14071.238019999997</v>
      </c>
      <c r="AX14" s="11">
        <f t="shared" si="19"/>
        <v>23.787833332248432</v>
      </c>
      <c r="AY14" s="11"/>
      <c r="AZ14" s="11">
        <v>0</v>
      </c>
      <c r="BA14" s="11">
        <v>0</v>
      </c>
      <c r="BB14" s="11">
        <f t="shared" si="20"/>
        <v>0</v>
      </c>
      <c r="BC14" s="11"/>
      <c r="BD14" s="11"/>
      <c r="BE14" s="11">
        <f t="shared" si="22"/>
        <v>499721.23788999999</v>
      </c>
      <c r="BF14" s="11">
        <f t="shared" si="22"/>
        <v>466286.40094000002</v>
      </c>
      <c r="BG14" s="11">
        <f t="shared" si="23"/>
        <v>33434.836949999968</v>
      </c>
      <c r="BH14" s="11">
        <f>BG14/BF14*100</f>
        <v>7.170450796462803</v>
      </c>
      <c r="BI14" s="14"/>
      <c r="BJ14" s="14"/>
      <c r="BK14" s="14"/>
      <c r="BL14" s="14"/>
    </row>
    <row r="15" spans="1:65" ht="15" customHeight="1" x14ac:dyDescent="0.25">
      <c r="A15" s="8" t="s">
        <v>26</v>
      </c>
      <c r="B15" s="11">
        <v>53.957420000000006</v>
      </c>
      <c r="C15" s="11">
        <v>38.396349999999991</v>
      </c>
      <c r="D15" s="11">
        <f t="shared" si="0"/>
        <v>15.561070000000015</v>
      </c>
      <c r="E15" s="11">
        <f t="shared" si="1"/>
        <v>40.527472012313723</v>
      </c>
      <c r="F15" s="11"/>
      <c r="G15" s="11">
        <v>-0.14474999999999999</v>
      </c>
      <c r="H15" s="11">
        <v>-1.0742499999999999</v>
      </c>
      <c r="I15" s="11">
        <f t="shared" si="2"/>
        <v>0.92949999999999999</v>
      </c>
      <c r="J15" s="11">
        <f t="shared" si="3"/>
        <v>-86.525482895043055</v>
      </c>
      <c r="K15" s="11"/>
      <c r="L15" s="11">
        <v>0</v>
      </c>
      <c r="M15" s="11">
        <v>0</v>
      </c>
      <c r="N15" s="11">
        <f>L15-M15</f>
        <v>0</v>
      </c>
      <c r="O15" s="11"/>
      <c r="P15" s="11"/>
      <c r="Q15" s="11">
        <v>0</v>
      </c>
      <c r="R15" s="11">
        <v>0</v>
      </c>
      <c r="S15" s="11">
        <f t="shared" si="6"/>
        <v>0</v>
      </c>
      <c r="T15" s="11">
        <f t="shared" ref="T15:T16" si="25">IFERROR(S15/R15*100,0)</f>
        <v>0</v>
      </c>
      <c r="U15" s="11"/>
      <c r="V15" s="11">
        <v>0</v>
      </c>
      <c r="W15" s="11">
        <v>-5.6000000000000006E-4</v>
      </c>
      <c r="X15" s="11">
        <f t="shared" si="8"/>
        <v>5.6000000000000006E-4</v>
      </c>
      <c r="Y15" s="11">
        <f>X15/W15*100</f>
        <v>-100</v>
      </c>
      <c r="Z15" s="11"/>
      <c r="AA15" s="11">
        <v>0</v>
      </c>
      <c r="AB15" s="11">
        <v>0</v>
      </c>
      <c r="AC15" s="11">
        <f t="shared" si="10"/>
        <v>0</v>
      </c>
      <c r="AD15" s="11"/>
      <c r="AE15" s="11"/>
      <c r="AF15" s="11">
        <v>0</v>
      </c>
      <c r="AG15" s="11">
        <v>0</v>
      </c>
      <c r="AH15" s="11">
        <f t="shared" si="12"/>
        <v>0</v>
      </c>
      <c r="AI15" s="11"/>
      <c r="AJ15" s="11"/>
      <c r="AK15" s="11">
        <v>1774.8802000000001</v>
      </c>
      <c r="AL15" s="11">
        <v>4659.5457900000001</v>
      </c>
      <c r="AM15" s="11">
        <f>AK15-AL15</f>
        <v>-2884.6655900000001</v>
      </c>
      <c r="AN15" s="11">
        <f t="shared" si="15"/>
        <v>-61.908729305566069</v>
      </c>
      <c r="AO15" s="11"/>
      <c r="AP15" s="11">
        <v>-4.1280000000000004E-2</v>
      </c>
      <c r="AQ15" s="11">
        <v>0</v>
      </c>
      <c r="AR15" s="11">
        <f t="shared" si="16"/>
        <v>-4.1280000000000004E-2</v>
      </c>
      <c r="AS15" s="11"/>
      <c r="AT15" s="11"/>
      <c r="AU15" s="11">
        <v>0</v>
      </c>
      <c r="AV15" s="11">
        <v>2460.0340899999997</v>
      </c>
      <c r="AW15" s="11">
        <f t="shared" si="18"/>
        <v>-2460.0340899999997</v>
      </c>
      <c r="AX15" s="11">
        <f t="shared" si="19"/>
        <v>-100</v>
      </c>
      <c r="AY15" s="11"/>
      <c r="AZ15" s="11">
        <v>594.98636999999997</v>
      </c>
      <c r="BA15" s="11">
        <v>436.31196</v>
      </c>
      <c r="BB15" s="11">
        <f t="shared" si="20"/>
        <v>158.67440999999997</v>
      </c>
      <c r="BC15" s="11">
        <f t="shared" si="21"/>
        <v>36.367192409761117</v>
      </c>
      <c r="BD15" s="11"/>
      <c r="BE15" s="11">
        <f>L15+Q15+V15+AA15+AF15+AZ15+AP15+AU15+G15+AK15+B15</f>
        <v>2423.63796</v>
      </c>
      <c r="BF15" s="11">
        <f>M15+R15+W15+AB15+AG15+BA15+AQ15+AV15+H15+AL15+C15</f>
        <v>7593.2133800000001</v>
      </c>
      <c r="BG15" s="11">
        <f t="shared" si="23"/>
        <v>-5169.5754200000001</v>
      </c>
      <c r="BH15" s="11">
        <f>BG15/BF15*100</f>
        <v>-68.081524399357789</v>
      </c>
      <c r="BI15" s="14"/>
      <c r="BJ15" s="14"/>
      <c r="BK15" s="14"/>
      <c r="BL15" s="14"/>
    </row>
    <row r="16" spans="1:65" ht="15" customHeight="1" x14ac:dyDescent="0.25">
      <c r="A16" s="8" t="s">
        <v>27</v>
      </c>
      <c r="B16" s="11">
        <v>150.48113000000001</v>
      </c>
      <c r="C16" s="11">
        <v>190.73597999999998</v>
      </c>
      <c r="D16" s="11">
        <f t="shared" si="0"/>
        <v>-40.254849999999976</v>
      </c>
      <c r="E16" s="11">
        <f t="shared" si="1"/>
        <v>-21.105011230707483</v>
      </c>
      <c r="F16" s="11"/>
      <c r="G16" s="11">
        <v>0</v>
      </c>
      <c r="H16" s="11">
        <v>0</v>
      </c>
      <c r="I16" s="11">
        <f t="shared" si="2"/>
        <v>0</v>
      </c>
      <c r="J16" s="11"/>
      <c r="K16" s="11"/>
      <c r="L16" s="11">
        <v>-4.45E-3</v>
      </c>
      <c r="M16" s="11">
        <v>-1.9740000000000001E-2</v>
      </c>
      <c r="N16" s="11">
        <f>L16-M16</f>
        <v>1.5290000000000002E-2</v>
      </c>
      <c r="O16" s="11">
        <f>N16/M16*100</f>
        <v>-77.456940222897671</v>
      </c>
      <c r="P16" s="11"/>
      <c r="Q16" s="11">
        <v>-13.09013</v>
      </c>
      <c r="R16" s="11">
        <v>0</v>
      </c>
      <c r="S16" s="11">
        <f t="shared" si="6"/>
        <v>-13.09013</v>
      </c>
      <c r="T16" s="11">
        <f t="shared" si="25"/>
        <v>0</v>
      </c>
      <c r="U16" s="11"/>
      <c r="V16" s="11">
        <v>0</v>
      </c>
      <c r="W16" s="11">
        <v>0</v>
      </c>
      <c r="X16" s="11">
        <f t="shared" si="8"/>
        <v>0</v>
      </c>
      <c r="Y16" s="11">
        <f>IFERROR(X16/W16*100,0)</f>
        <v>0</v>
      </c>
      <c r="Z16" s="11"/>
      <c r="AA16" s="11">
        <v>0</v>
      </c>
      <c r="AB16" s="11">
        <v>0</v>
      </c>
      <c r="AC16" s="11">
        <f t="shared" si="10"/>
        <v>0</v>
      </c>
      <c r="AD16" s="11"/>
      <c r="AE16" s="11"/>
      <c r="AF16" s="11">
        <v>0</v>
      </c>
      <c r="AG16" s="11">
        <v>0</v>
      </c>
      <c r="AH16" s="11">
        <f t="shared" si="12"/>
        <v>0</v>
      </c>
      <c r="AI16" s="11"/>
      <c r="AJ16" s="11"/>
      <c r="AK16" s="11">
        <v>0</v>
      </c>
      <c r="AL16" s="11">
        <v>0</v>
      </c>
      <c r="AM16" s="11">
        <f>AK16-AL16</f>
        <v>0</v>
      </c>
      <c r="AN16" s="11"/>
      <c r="AO16" s="11"/>
      <c r="AP16" s="11">
        <v>340.89653999999996</v>
      </c>
      <c r="AQ16" s="11">
        <v>-337.45537999999999</v>
      </c>
      <c r="AR16" s="11">
        <f t="shared" si="16"/>
        <v>678.35191999999995</v>
      </c>
      <c r="AS16" s="11">
        <f t="shared" si="17"/>
        <v>-201.01973777985106</v>
      </c>
      <c r="AT16" s="11"/>
      <c r="AU16" s="11">
        <v>0</v>
      </c>
      <c r="AV16" s="11">
        <v>0</v>
      </c>
      <c r="AW16" s="11">
        <f t="shared" si="18"/>
        <v>0</v>
      </c>
      <c r="AX16" s="11">
        <f>IFERROR(AW16/AV16*100,0)</f>
        <v>0</v>
      </c>
      <c r="AY16" s="11"/>
      <c r="AZ16" s="11">
        <v>0</v>
      </c>
      <c r="BA16" s="11">
        <v>0</v>
      </c>
      <c r="BB16" s="11">
        <f t="shared" si="20"/>
        <v>0</v>
      </c>
      <c r="BC16" s="11"/>
      <c r="BD16" s="11"/>
      <c r="BE16" s="11">
        <f t="shared" si="22"/>
        <v>478.28308999999996</v>
      </c>
      <c r="BF16" s="11">
        <f>M16+R16+W16+AB16+AG16+BA16+AQ16+AV16+H16+AL16+C16</f>
        <v>-146.73914000000002</v>
      </c>
      <c r="BG16" s="11">
        <f t="shared" si="23"/>
        <v>625.02223000000004</v>
      </c>
      <c r="BH16" s="11">
        <f>BG16/BF16*100</f>
        <v>-425.94104749421319</v>
      </c>
      <c r="BI16" s="14"/>
      <c r="BJ16" s="14"/>
      <c r="BK16" s="14"/>
      <c r="BL16" s="14"/>
    </row>
    <row r="17" spans="1:64" ht="15" customHeight="1" x14ac:dyDescent="0.25">
      <c r="A17" s="8" t="s">
        <v>28</v>
      </c>
      <c r="B17" s="11">
        <f>B10-B11-B12-B14-B15-B16</f>
        <v>273031.61592000007</v>
      </c>
      <c r="C17" s="11">
        <f>C10-C11-C12-C14-C15-C16</f>
        <v>301450.13966000004</v>
      </c>
      <c r="D17" s="11">
        <f t="shared" si="0"/>
        <v>-28418.523739999975</v>
      </c>
      <c r="E17" s="11">
        <f t="shared" si="1"/>
        <v>-9.4272717113525619</v>
      </c>
      <c r="F17" s="11"/>
      <c r="G17" s="11">
        <f>G10-G11-G12-G14-G15-G16</f>
        <v>660539.70187999995</v>
      </c>
      <c r="H17" s="11">
        <f>H10-H11-H12-H14-H15-H16</f>
        <v>643438.94413999992</v>
      </c>
      <c r="I17" s="11">
        <f t="shared" si="2"/>
        <v>17100.75774000003</v>
      </c>
      <c r="J17" s="11">
        <f t="shared" si="3"/>
        <v>2.657712576421118</v>
      </c>
      <c r="K17" s="11"/>
      <c r="L17" s="11">
        <f>L10-L11-L12-L14-L15-L16</f>
        <v>552017.69172000024</v>
      </c>
      <c r="M17" s="11">
        <f>M10-M11-M12-M14-M15-M16</f>
        <v>519497.55537999998</v>
      </c>
      <c r="N17" s="11">
        <f t="shared" si="4"/>
        <v>32520.136340000259</v>
      </c>
      <c r="O17" s="11">
        <f t="shared" si="5"/>
        <v>6.259920956935507</v>
      </c>
      <c r="P17" s="11"/>
      <c r="Q17" s="11">
        <f>Q10-Q11-Q12-Q14-Q15-Q16</f>
        <v>1281240.5679600001</v>
      </c>
      <c r="R17" s="11">
        <f>R10-R11-R12-R14-R15-R16</f>
        <v>1253269.3675400002</v>
      </c>
      <c r="S17" s="11">
        <f t="shared" si="6"/>
        <v>27971.200419999892</v>
      </c>
      <c r="T17" s="11">
        <f t="shared" si="7"/>
        <v>2.2318586206972895</v>
      </c>
      <c r="U17" s="11"/>
      <c r="V17" s="11">
        <f>V10-V11-V12-V14-V15-V16</f>
        <v>353152.95348999999</v>
      </c>
      <c r="W17" s="11">
        <f>W10-W11-W12-W14-W15-W16</f>
        <v>369255.80880000006</v>
      </c>
      <c r="X17" s="11">
        <f t="shared" si="8"/>
        <v>-16102.855310000072</v>
      </c>
      <c r="Y17" s="11">
        <f t="shared" si="9"/>
        <v>-4.3608942435681106</v>
      </c>
      <c r="Z17" s="11"/>
      <c r="AA17" s="11">
        <f>AA10-AA11-AA12-AA14-AA15-AA16</f>
        <v>491083.09830000007</v>
      </c>
      <c r="AB17" s="11">
        <f>AB10-AB11-AB12-AB14-AB15-AB16</f>
        <v>484952.78782000003</v>
      </c>
      <c r="AC17" s="11">
        <f t="shared" si="10"/>
        <v>6130.3104800000438</v>
      </c>
      <c r="AD17" s="11">
        <f t="shared" si="11"/>
        <v>1.2641045961520345</v>
      </c>
      <c r="AE17" s="11"/>
      <c r="AF17" s="11">
        <f>AF10-AF11-AF12-AF14-AF15-AF16</f>
        <v>1300528.5739899999</v>
      </c>
      <c r="AG17" s="11">
        <f>AG10-AG11-AG12-AG14-AG15-AG16</f>
        <v>1226021.7320900003</v>
      </c>
      <c r="AH17" s="11">
        <f t="shared" si="12"/>
        <v>74506.84189999965</v>
      </c>
      <c r="AI17" s="11">
        <f t="shared" si="13"/>
        <v>6.0771224481468016</v>
      </c>
      <c r="AJ17" s="11"/>
      <c r="AK17" s="11">
        <f>AK10-AK11-AK12-AK14-AK15-AK16</f>
        <v>776122.71331999986</v>
      </c>
      <c r="AL17" s="11">
        <f>AL10-AL11-AL12-AL14-AL15-AL16</f>
        <v>763130.68689999986</v>
      </c>
      <c r="AM17" s="11">
        <f t="shared" si="14"/>
        <v>12992.026420000009</v>
      </c>
      <c r="AN17" s="11">
        <f t="shared" si="15"/>
        <v>1.7024641575843844</v>
      </c>
      <c r="AO17" s="11"/>
      <c r="AP17" s="11">
        <f>AP10-AP11-AP12-AP14-AP15-AP16</f>
        <v>508217.86590000003</v>
      </c>
      <c r="AQ17" s="11">
        <f>AQ10-AQ11-AQ12-AQ14-AQ15-AQ16</f>
        <v>511170.58206000004</v>
      </c>
      <c r="AR17" s="11">
        <f t="shared" si="16"/>
        <v>-2952.7161600000109</v>
      </c>
      <c r="AS17" s="11">
        <f t="shared" si="17"/>
        <v>-0.5776381238725955</v>
      </c>
      <c r="AT17" s="11"/>
      <c r="AU17" s="11">
        <f>AU10-AU11-AU12-AU14-AU15-AU16</f>
        <v>591231.35487999988</v>
      </c>
      <c r="AV17" s="11">
        <f>AV10-AV11-AV12-AV14-AV15-AV16</f>
        <v>567983.19591000001</v>
      </c>
      <c r="AW17" s="11">
        <f t="shared" si="18"/>
        <v>23248.158969999873</v>
      </c>
      <c r="AX17" s="11">
        <f t="shared" si="19"/>
        <v>4.093106827351221</v>
      </c>
      <c r="AY17" s="11"/>
      <c r="AZ17" s="11">
        <f>AZ10-AZ11-AZ12-AZ14-AZ15-AZ16</f>
        <v>697468.81365000003</v>
      </c>
      <c r="BA17" s="11">
        <f>BA10-BA11-BA12-BA14-BA15-BA16</f>
        <v>505908.80679999985</v>
      </c>
      <c r="BB17" s="11">
        <f t="shared" si="20"/>
        <v>191560.00685000018</v>
      </c>
      <c r="BC17" s="11">
        <f t="shared" si="21"/>
        <v>37.864532950447192</v>
      </c>
      <c r="BD17" s="11"/>
      <c r="BE17" s="11">
        <f>BE10-BE11-BE12-BE13-BE14-BE15-BE16</f>
        <v>7484634.951009999</v>
      </c>
      <c r="BF17" s="11">
        <f>BF10-BF11-BF12-BF13-BF14-BF15-BF16</f>
        <v>7146079.6071000015</v>
      </c>
      <c r="BG17" s="11">
        <f t="shared" si="23"/>
        <v>338555.34390999749</v>
      </c>
      <c r="BH17" s="11">
        <f t="shared" si="24"/>
        <v>4.737637453319512</v>
      </c>
      <c r="BI17" s="14"/>
      <c r="BJ17" s="14"/>
      <c r="BK17" s="14"/>
      <c r="BL17" s="14"/>
    </row>
    <row r="18" spans="1:64" ht="15" customHeight="1" x14ac:dyDescent="0.25">
      <c r="A18" s="8" t="s">
        <v>29</v>
      </c>
      <c r="B18" s="11">
        <v>24212.652910000001</v>
      </c>
      <c r="C18" s="11">
        <v>12707.304349999999</v>
      </c>
      <c r="D18" s="11">
        <f t="shared" si="0"/>
        <v>11505.348560000002</v>
      </c>
      <c r="E18" s="11">
        <f t="shared" si="1"/>
        <v>90.541221356675877</v>
      </c>
      <c r="F18" s="11"/>
      <c r="G18" s="11">
        <v>38418.335659999997</v>
      </c>
      <c r="H18" s="11">
        <v>25654.10628</v>
      </c>
      <c r="I18" s="11">
        <f t="shared" si="2"/>
        <v>12764.229379999997</v>
      </c>
      <c r="J18" s="11">
        <f t="shared" si="3"/>
        <v>49.755112264234356</v>
      </c>
      <c r="K18" s="11"/>
      <c r="L18" s="11">
        <v>35510.779459999991</v>
      </c>
      <c r="M18" s="11">
        <v>32988.11722</v>
      </c>
      <c r="N18" s="11">
        <f t="shared" si="4"/>
        <v>2522.6622399999906</v>
      </c>
      <c r="O18" s="11">
        <f t="shared" si="5"/>
        <v>7.6471846609983354</v>
      </c>
      <c r="P18" s="11"/>
      <c r="Q18" s="11">
        <v>113904.32311</v>
      </c>
      <c r="R18" s="11">
        <v>72980.122950000004</v>
      </c>
      <c r="S18" s="11">
        <f t="shared" si="6"/>
        <v>40924.200159999993</v>
      </c>
      <c r="T18" s="11">
        <f t="shared" si="7"/>
        <v>56.07581695640318</v>
      </c>
      <c r="U18" s="11"/>
      <c r="V18" s="11">
        <v>13786.461489999998</v>
      </c>
      <c r="W18" s="11">
        <v>19602.091359999999</v>
      </c>
      <c r="X18" s="11">
        <f t="shared" si="8"/>
        <v>-5815.6298700000007</v>
      </c>
      <c r="Y18" s="11">
        <f t="shared" si="9"/>
        <v>-29.668415288928646</v>
      </c>
      <c r="Z18" s="11"/>
      <c r="AA18" s="11">
        <v>38261.838450000003</v>
      </c>
      <c r="AB18" s="11">
        <v>20427.75793</v>
      </c>
      <c r="AC18" s="11">
        <f t="shared" si="10"/>
        <v>17834.080520000003</v>
      </c>
      <c r="AD18" s="11">
        <f t="shared" si="11"/>
        <v>87.303171405849938</v>
      </c>
      <c r="AE18" s="11"/>
      <c r="AF18" s="11">
        <v>193418.00951999999</v>
      </c>
      <c r="AG18" s="11">
        <v>186769.06792000003</v>
      </c>
      <c r="AH18" s="11">
        <f t="shared" si="12"/>
        <v>6648.9415999999619</v>
      </c>
      <c r="AI18" s="11">
        <f t="shared" si="13"/>
        <v>3.5599800727430653</v>
      </c>
      <c r="AJ18" s="11"/>
      <c r="AK18" s="11">
        <v>16582.575919999999</v>
      </c>
      <c r="AL18" s="11">
        <v>37255.494850000003</v>
      </c>
      <c r="AM18" s="11">
        <f t="shared" si="14"/>
        <v>-20672.918930000003</v>
      </c>
      <c r="AN18" s="11">
        <f t="shared" si="15"/>
        <v>-55.489583518443055</v>
      </c>
      <c r="AO18" s="11"/>
      <c r="AP18" s="11">
        <v>11077.34582</v>
      </c>
      <c r="AQ18" s="11">
        <v>27871.626380000002</v>
      </c>
      <c r="AR18" s="11">
        <f t="shared" si="16"/>
        <v>-16794.280559999999</v>
      </c>
      <c r="AS18" s="11">
        <f t="shared" si="17"/>
        <v>-60.255832691741176</v>
      </c>
      <c r="AT18" s="11"/>
      <c r="AU18" s="11">
        <v>64477.348829999995</v>
      </c>
      <c r="AV18" s="11">
        <v>55216.895420000001</v>
      </c>
      <c r="AW18" s="11">
        <f t="shared" si="18"/>
        <v>9260.4534099999946</v>
      </c>
      <c r="AX18" s="11">
        <f t="shared" si="19"/>
        <v>16.771050490183452</v>
      </c>
      <c r="AY18" s="11"/>
      <c r="AZ18" s="11">
        <v>57425.55913999999</v>
      </c>
      <c r="BA18" s="11">
        <v>15397.356170000001</v>
      </c>
      <c r="BB18" s="11">
        <f t="shared" si="20"/>
        <v>42028.202969999991</v>
      </c>
      <c r="BC18" s="11">
        <f t="shared" si="21"/>
        <v>272.9572694556951</v>
      </c>
      <c r="BD18" s="11"/>
      <c r="BE18" s="11">
        <f>L18+Q18+V18+AA18+AF18+AZ18+AP18+AU18+G18+AK18+B18</f>
        <v>607075.2303099999</v>
      </c>
      <c r="BF18" s="11">
        <f>M18+R18+W18+AB18+AG18+BA18+AQ18+AV18+H18+AL18+C18</f>
        <v>506869.94082999998</v>
      </c>
      <c r="BG18" s="11">
        <f t="shared" si="23"/>
        <v>100205.28947999992</v>
      </c>
      <c r="BH18" s="11">
        <f t="shared" si="24"/>
        <v>19.769428290798558</v>
      </c>
      <c r="BI18" s="14"/>
      <c r="BJ18" s="14"/>
      <c r="BK18" s="14"/>
      <c r="BL18" s="14"/>
    </row>
    <row r="19" spans="1:64" ht="15" customHeight="1" x14ac:dyDescent="0.25">
      <c r="A19" s="8" t="s">
        <v>30</v>
      </c>
      <c r="B19" s="11">
        <f>B17+B18</f>
        <v>297244.26883000007</v>
      </c>
      <c r="C19" s="11">
        <f>C17+C18</f>
        <v>314157.44401000004</v>
      </c>
      <c r="D19" s="11">
        <f t="shared" si="0"/>
        <v>-16913.175179999962</v>
      </c>
      <c r="E19" s="11">
        <f t="shared" si="1"/>
        <v>-5.383662078515508</v>
      </c>
      <c r="F19" s="11"/>
      <c r="G19" s="11">
        <f>G17+G18</f>
        <v>698958.03753999993</v>
      </c>
      <c r="H19" s="11">
        <f>H17+H18</f>
        <v>669093.05041999987</v>
      </c>
      <c r="I19" s="11">
        <f t="shared" si="2"/>
        <v>29864.987120000063</v>
      </c>
      <c r="J19" s="11">
        <f t="shared" si="3"/>
        <v>4.4635028119412326</v>
      </c>
      <c r="K19" s="11"/>
      <c r="L19" s="11">
        <f>L17+L18</f>
        <v>587528.47118000023</v>
      </c>
      <c r="M19" s="11">
        <f>M17+M18</f>
        <v>552485.67259999993</v>
      </c>
      <c r="N19" s="11">
        <f t="shared" si="4"/>
        <v>35042.798580000293</v>
      </c>
      <c r="O19" s="11">
        <f t="shared" si="5"/>
        <v>6.3427524581929395</v>
      </c>
      <c r="P19" s="11"/>
      <c r="Q19" s="11">
        <f>Q17+Q18</f>
        <v>1395144.8910700001</v>
      </c>
      <c r="R19" s="11">
        <f>R17+R18</f>
        <v>1326249.4904900002</v>
      </c>
      <c r="S19" s="11">
        <f t="shared" si="6"/>
        <v>68895.400579999899</v>
      </c>
      <c r="T19" s="11">
        <f t="shared" si="7"/>
        <v>5.1947541600597029</v>
      </c>
      <c r="U19" s="11"/>
      <c r="V19" s="11">
        <f>V17+V18</f>
        <v>366939.41498</v>
      </c>
      <c r="W19" s="11">
        <f>W17+W18</f>
        <v>388857.90016000008</v>
      </c>
      <c r="X19" s="11">
        <f t="shared" si="8"/>
        <v>-21918.485180000076</v>
      </c>
      <c r="Y19" s="11">
        <f t="shared" si="9"/>
        <v>-5.6366310600817062</v>
      </c>
      <c r="Z19" s="11"/>
      <c r="AA19" s="11">
        <f>AA17+AA18</f>
        <v>529344.93675000011</v>
      </c>
      <c r="AB19" s="11">
        <f>AB17+AB18</f>
        <v>505380.54575000005</v>
      </c>
      <c r="AC19" s="11">
        <f t="shared" si="10"/>
        <v>23964.391000000061</v>
      </c>
      <c r="AD19" s="11">
        <f t="shared" si="11"/>
        <v>4.74185071062365</v>
      </c>
      <c r="AE19" s="11"/>
      <c r="AF19" s="11">
        <f>AF17+AF18</f>
        <v>1493946.58351</v>
      </c>
      <c r="AG19" s="11">
        <f>AG17+AG18</f>
        <v>1412790.8000100004</v>
      </c>
      <c r="AH19" s="11">
        <f t="shared" si="12"/>
        <v>81155.78349999967</v>
      </c>
      <c r="AI19" s="11">
        <f t="shared" si="13"/>
        <v>5.7443595682690756</v>
      </c>
      <c r="AJ19" s="11"/>
      <c r="AK19" s="11">
        <f>AK17+AK18</f>
        <v>792705.28923999984</v>
      </c>
      <c r="AL19" s="11">
        <f>AL17+AL18</f>
        <v>800386.18174999987</v>
      </c>
      <c r="AM19" s="11">
        <f t="shared" si="14"/>
        <v>-7680.8925100000342</v>
      </c>
      <c r="AN19" s="11">
        <f t="shared" si="15"/>
        <v>-0.95964831541771378</v>
      </c>
      <c r="AO19" s="11"/>
      <c r="AP19" s="11">
        <f>AP17+AP18</f>
        <v>519295.21172000002</v>
      </c>
      <c r="AQ19" s="11">
        <f>AQ17+AQ18</f>
        <v>539042.20844000007</v>
      </c>
      <c r="AR19" s="11">
        <f t="shared" si="16"/>
        <v>-19746.996720000054</v>
      </c>
      <c r="AS19" s="11">
        <f t="shared" si="17"/>
        <v>-3.6633488826688163</v>
      </c>
      <c r="AT19" s="11"/>
      <c r="AU19" s="11">
        <f>AU17+AU18</f>
        <v>655708.70370999991</v>
      </c>
      <c r="AV19" s="11">
        <f>AV17+AV18</f>
        <v>623200.09132999997</v>
      </c>
      <c r="AW19" s="11">
        <f t="shared" si="18"/>
        <v>32508.612379999948</v>
      </c>
      <c r="AX19" s="11">
        <f t="shared" si="19"/>
        <v>5.2164004518391236</v>
      </c>
      <c r="AY19" s="11"/>
      <c r="AZ19" s="11">
        <f>AZ17+AZ18</f>
        <v>754894.37279000005</v>
      </c>
      <c r="BA19" s="11">
        <f>BA17+BA18</f>
        <v>521306.16296999983</v>
      </c>
      <c r="BB19" s="11">
        <f t="shared" si="20"/>
        <v>233588.20982000022</v>
      </c>
      <c r="BC19" s="11">
        <f t="shared" si="21"/>
        <v>44.80825787464223</v>
      </c>
      <c r="BD19" s="11"/>
      <c r="BE19" s="11">
        <f>BE17+BE18</f>
        <v>8091710.1813199986</v>
      </c>
      <c r="BF19" s="11">
        <f>BF17+BF18</f>
        <v>7652949.5479300013</v>
      </c>
      <c r="BG19" s="11">
        <f t="shared" si="23"/>
        <v>438760.6333899973</v>
      </c>
      <c r="BH19" s="11">
        <f t="shared" si="24"/>
        <v>5.7332226044620267</v>
      </c>
      <c r="BI19" s="14"/>
      <c r="BJ19" s="14"/>
      <c r="BK19" s="14"/>
      <c r="BL19" s="14"/>
    </row>
    <row r="20" spans="1:64" ht="15" customHeight="1" x14ac:dyDescent="0.25">
      <c r="A20" s="8" t="s">
        <v>31</v>
      </c>
      <c r="B20" s="11">
        <v>216577.01618999999</v>
      </c>
      <c r="C20" s="11">
        <v>272232.93430999998</v>
      </c>
      <c r="D20" s="11">
        <f t="shared" si="0"/>
        <v>-55655.918119999988</v>
      </c>
      <c r="E20" s="11">
        <f t="shared" si="1"/>
        <v>-20.444226655039056</v>
      </c>
      <c r="F20" s="11"/>
      <c r="G20" s="11">
        <v>521720.73163000005</v>
      </c>
      <c r="H20" s="11">
        <v>541435.40526999999</v>
      </c>
      <c r="I20" s="11">
        <f t="shared" si="2"/>
        <v>-19714.673639999935</v>
      </c>
      <c r="J20" s="11">
        <f t="shared" si="3"/>
        <v>-3.6411866398298671</v>
      </c>
      <c r="K20" s="11"/>
      <c r="L20" s="11">
        <v>473113.41204000008</v>
      </c>
      <c r="M20" s="11">
        <v>465900.74155999999</v>
      </c>
      <c r="N20" s="11">
        <f t="shared" si="4"/>
        <v>7212.670480000088</v>
      </c>
      <c r="O20" s="11">
        <f t="shared" si="5"/>
        <v>1.5481131143619826</v>
      </c>
      <c r="P20" s="11"/>
      <c r="Q20" s="11">
        <v>1197311.4643499998</v>
      </c>
      <c r="R20" s="11">
        <v>1237439.1495200002</v>
      </c>
      <c r="S20" s="11">
        <f t="shared" si="6"/>
        <v>-40127.685170000419</v>
      </c>
      <c r="T20" s="11">
        <f t="shared" si="7"/>
        <v>-3.2428006811943728</v>
      </c>
      <c r="U20" s="11"/>
      <c r="V20" s="11">
        <v>285104.32148000004</v>
      </c>
      <c r="W20" s="11">
        <v>321188.42450999998</v>
      </c>
      <c r="X20" s="11">
        <f t="shared" si="8"/>
        <v>-36084.10302999994</v>
      </c>
      <c r="Y20" s="11">
        <f t="shared" si="9"/>
        <v>-11.23455899291803</v>
      </c>
      <c r="Z20" s="11"/>
      <c r="AA20" s="11">
        <v>398394.14564999996</v>
      </c>
      <c r="AB20" s="11">
        <v>442698.48762999999</v>
      </c>
      <c r="AC20" s="11">
        <f t="shared" si="10"/>
        <v>-44304.341980000027</v>
      </c>
      <c r="AD20" s="11">
        <f t="shared" si="11"/>
        <v>-10.00779158229898</v>
      </c>
      <c r="AE20" s="11"/>
      <c r="AF20" s="11">
        <v>1288238.8013000002</v>
      </c>
      <c r="AG20" s="11">
        <v>1284409.9964400001</v>
      </c>
      <c r="AH20" s="11">
        <f t="shared" si="12"/>
        <v>3828.8048600000329</v>
      </c>
      <c r="AI20" s="11">
        <f t="shared" si="13"/>
        <v>0.29809833858443435</v>
      </c>
      <c r="AJ20" s="11"/>
      <c r="AK20" s="11">
        <v>644242.71520000009</v>
      </c>
      <c r="AL20" s="11">
        <v>603119.04422000004</v>
      </c>
      <c r="AM20" s="11">
        <f t="shared" si="14"/>
        <v>41123.670980000054</v>
      </c>
      <c r="AN20" s="11">
        <f t="shared" si="15"/>
        <v>6.8184998258816965</v>
      </c>
      <c r="AO20" s="11"/>
      <c r="AP20" s="11">
        <v>398697.02228000003</v>
      </c>
      <c r="AQ20" s="11">
        <v>445888.85677999997</v>
      </c>
      <c r="AR20" s="11">
        <f t="shared" si="16"/>
        <v>-47191.834499999939</v>
      </c>
      <c r="AS20" s="11">
        <f t="shared" si="17"/>
        <v>-10.583766286692432</v>
      </c>
      <c r="AT20" s="11"/>
      <c r="AU20" s="11">
        <v>509005.23975999997</v>
      </c>
      <c r="AV20" s="11">
        <v>508311.68484</v>
      </c>
      <c r="AW20" s="11">
        <f t="shared" si="18"/>
        <v>693.55491999996593</v>
      </c>
      <c r="AX20" s="11">
        <f t="shared" si="19"/>
        <v>0.13644284416130911</v>
      </c>
      <c r="AY20" s="11"/>
      <c r="AZ20" s="11">
        <v>599715.54755000002</v>
      </c>
      <c r="BA20" s="11">
        <v>488976.23463000002</v>
      </c>
      <c r="BB20" s="11">
        <f t="shared" si="20"/>
        <v>110739.31292</v>
      </c>
      <c r="BC20" s="11">
        <f t="shared" si="21"/>
        <v>22.647176913167272</v>
      </c>
      <c r="BD20" s="11"/>
      <c r="BE20" s="11">
        <f>L20+Q20+V20+AA20+AF20+AZ20+AP20+AU20+G20+AK20+B20</f>
        <v>6532120.4174300013</v>
      </c>
      <c r="BF20" s="11">
        <f>M20+R20+W20+AB20+AG20+BA20+AQ20+AV20+H20+AL20+C20</f>
        <v>6611600.9597100001</v>
      </c>
      <c r="BG20" s="11">
        <f t="shared" si="23"/>
        <v>-79480.542279998772</v>
      </c>
      <c r="BH20" s="11">
        <f t="shared" si="24"/>
        <v>-1.2021376178680476</v>
      </c>
      <c r="BI20" s="14"/>
      <c r="BJ20" s="14"/>
      <c r="BK20" s="14"/>
      <c r="BL20" s="14"/>
    </row>
    <row r="21" spans="1:64" s="18" customFormat="1" ht="15" customHeight="1" x14ac:dyDescent="0.25">
      <c r="A21" s="16" t="s">
        <v>32</v>
      </c>
      <c r="B21" s="12">
        <f>ROUND(B20/B19*100,0)</f>
        <v>73</v>
      </c>
      <c r="C21" s="12">
        <f>ROUND(C20/C19*100,0)</f>
        <v>87</v>
      </c>
      <c r="D21" s="17" t="s">
        <v>33</v>
      </c>
      <c r="E21" s="11">
        <f>B21-C21</f>
        <v>-14</v>
      </c>
      <c r="F21" s="12"/>
      <c r="G21" s="12">
        <f>ROUND(G20/G19*100,0)</f>
        <v>75</v>
      </c>
      <c r="H21" s="12">
        <f>ROUND(H20/H19*100,0)</f>
        <v>81</v>
      </c>
      <c r="I21" s="17" t="s">
        <v>33</v>
      </c>
      <c r="J21" s="11">
        <f>G21-H21</f>
        <v>-6</v>
      </c>
      <c r="K21" s="12"/>
      <c r="L21" s="12">
        <f>ROUND(L20/L19*100,0)</f>
        <v>81</v>
      </c>
      <c r="M21" s="12">
        <f>ROUND(M20/M19*100,0)</f>
        <v>84</v>
      </c>
      <c r="N21" s="17" t="s">
        <v>33</v>
      </c>
      <c r="O21" s="11">
        <f>L21-M21</f>
        <v>-3</v>
      </c>
      <c r="P21" s="12"/>
      <c r="Q21" s="12">
        <f>ROUND(Q20/Q19*100,0)</f>
        <v>86</v>
      </c>
      <c r="R21" s="12">
        <f>ROUND(R20/R19*100,0)</f>
        <v>93</v>
      </c>
      <c r="S21" s="17" t="s">
        <v>33</v>
      </c>
      <c r="T21" s="11">
        <f>Q21-R21</f>
        <v>-7</v>
      </c>
      <c r="U21" s="12"/>
      <c r="V21" s="12">
        <f>ROUND(V20/V19*100,0)</f>
        <v>78</v>
      </c>
      <c r="W21" s="12">
        <f>ROUND(W20/W19*100,0)</f>
        <v>83</v>
      </c>
      <c r="X21" s="17" t="s">
        <v>33</v>
      </c>
      <c r="Y21" s="11">
        <f>V21-W21</f>
        <v>-5</v>
      </c>
      <c r="Z21" s="12"/>
      <c r="AA21" s="12">
        <f>ROUND(AA20/AA19*100,0)</f>
        <v>75</v>
      </c>
      <c r="AB21" s="12">
        <f>ROUND(AB20/AB19*100,0)</f>
        <v>88</v>
      </c>
      <c r="AC21" s="17" t="s">
        <v>33</v>
      </c>
      <c r="AD21" s="11">
        <f>AA21-AB21</f>
        <v>-13</v>
      </c>
      <c r="AE21" s="12"/>
      <c r="AF21" s="11">
        <f>ROUND(AF20/AF19*100,0)</f>
        <v>86</v>
      </c>
      <c r="AG21" s="11">
        <f>ROUND(AG20/AG19*100,0)</f>
        <v>91</v>
      </c>
      <c r="AH21" s="13" t="s">
        <v>33</v>
      </c>
      <c r="AI21" s="11">
        <f>AF21-AG21</f>
        <v>-5</v>
      </c>
      <c r="AJ21" s="12"/>
      <c r="AK21" s="12">
        <f>ROUND(AK20/AK19*100,0)</f>
        <v>81</v>
      </c>
      <c r="AL21" s="12">
        <f>ROUND(AL20/AL19*100,0)</f>
        <v>75</v>
      </c>
      <c r="AM21" s="17" t="s">
        <v>33</v>
      </c>
      <c r="AN21" s="11">
        <f>AK21-AL21</f>
        <v>6</v>
      </c>
      <c r="AO21" s="12"/>
      <c r="AP21" s="12">
        <f>ROUND(AP20/AP19*100,0)</f>
        <v>77</v>
      </c>
      <c r="AQ21" s="12">
        <f>ROUND(AQ20/AQ19*100,0)</f>
        <v>83</v>
      </c>
      <c r="AR21" s="17" t="s">
        <v>33</v>
      </c>
      <c r="AS21" s="11">
        <f>AP21-AQ21</f>
        <v>-6</v>
      </c>
      <c r="AT21" s="12"/>
      <c r="AU21" s="12">
        <f>ROUND(AU20/AU19*100,0)</f>
        <v>78</v>
      </c>
      <c r="AV21" s="12">
        <f>ROUND(AV20/AV19*100,0)</f>
        <v>82</v>
      </c>
      <c r="AW21" s="17" t="s">
        <v>33</v>
      </c>
      <c r="AX21" s="11">
        <f>AU21-AV21</f>
        <v>-4</v>
      </c>
      <c r="AY21" s="12"/>
      <c r="AZ21" s="12">
        <f>ROUND(AZ20/AZ19*100,0)</f>
        <v>79</v>
      </c>
      <c r="BA21" s="12">
        <f>ROUND(BA20/BA19*100,0)</f>
        <v>94</v>
      </c>
      <c r="BB21" s="17" t="s">
        <v>33</v>
      </c>
      <c r="BC21" s="11">
        <f>AZ21-BA21</f>
        <v>-15</v>
      </c>
      <c r="BD21" s="12"/>
      <c r="BE21" s="12">
        <f>ROUND((BE20/BE19*100),0)</f>
        <v>81</v>
      </c>
      <c r="BF21" s="12">
        <f>ROUND((BF20/BF19*100),0)</f>
        <v>86</v>
      </c>
      <c r="BG21" s="17" t="s">
        <v>33</v>
      </c>
      <c r="BH21" s="11">
        <f>BE21-BF21</f>
        <v>-5</v>
      </c>
    </row>
    <row r="22" spans="1:64" ht="15" customHeight="1" x14ac:dyDescent="0.25">
      <c r="A22" s="8" t="s">
        <v>34</v>
      </c>
      <c r="B22" s="11">
        <v>48557.254560000001</v>
      </c>
      <c r="C22" s="11">
        <v>41395.438569999991</v>
      </c>
      <c r="D22" s="11">
        <f>B22-C22</f>
        <v>7161.8159900000101</v>
      </c>
      <c r="E22" s="11">
        <f>D22/C22*100</f>
        <v>17.300978652247704</v>
      </c>
      <c r="F22" s="11"/>
      <c r="G22" s="11">
        <v>98879.738420000009</v>
      </c>
      <c r="H22" s="11">
        <v>92746.114820000003</v>
      </c>
      <c r="I22" s="11">
        <f>G22-H22</f>
        <v>6133.6236000000063</v>
      </c>
      <c r="J22" s="11">
        <f>I22/H22*100</f>
        <v>6.6133482916282089</v>
      </c>
      <c r="K22" s="11"/>
      <c r="L22" s="11">
        <v>80351.405440000002</v>
      </c>
      <c r="M22" s="11">
        <v>72564.297480000008</v>
      </c>
      <c r="N22" s="11">
        <f>L22-M22</f>
        <v>7787.1079599999939</v>
      </c>
      <c r="O22" s="11">
        <f>N22/M22*100</f>
        <v>10.731321366607673</v>
      </c>
      <c r="P22" s="11"/>
      <c r="Q22" s="11">
        <v>158698.08160000003</v>
      </c>
      <c r="R22" s="11">
        <v>101086.53284</v>
      </c>
      <c r="S22" s="11">
        <f>Q22-R22</f>
        <v>57611.548760000034</v>
      </c>
      <c r="T22" s="11">
        <f>S22/R22*100</f>
        <v>56.992308610670946</v>
      </c>
      <c r="U22" s="11"/>
      <c r="V22" s="11">
        <v>64869.875839999986</v>
      </c>
      <c r="W22" s="11">
        <v>61502.520579999997</v>
      </c>
      <c r="X22" s="11">
        <f>V22-W22</f>
        <v>3367.3552599999894</v>
      </c>
      <c r="Y22" s="11">
        <f>X22/W22*100</f>
        <v>5.4751500072584331</v>
      </c>
      <c r="Z22" s="11"/>
      <c r="AA22" s="11">
        <v>74113.473750000005</v>
      </c>
      <c r="AB22" s="11">
        <v>66484.517819999994</v>
      </c>
      <c r="AC22" s="11">
        <f>AA22-AB22</f>
        <v>7628.955930000011</v>
      </c>
      <c r="AD22" s="11">
        <f>AC22/AB22*100</f>
        <v>11.474785679659474</v>
      </c>
      <c r="AE22" s="11"/>
      <c r="AF22" s="11">
        <v>116431.24899999998</v>
      </c>
      <c r="AG22" s="11">
        <v>112894.52988</v>
      </c>
      <c r="AH22" s="11">
        <f>AF22-AG22</f>
        <v>3536.7191199999797</v>
      </c>
      <c r="AI22" s="11">
        <f>AH22/AG22*100</f>
        <v>3.1327639379510206</v>
      </c>
      <c r="AJ22" s="13" t="s">
        <v>33</v>
      </c>
      <c r="AK22" s="11">
        <v>100014.87204</v>
      </c>
      <c r="AL22" s="11">
        <v>91571.118690000003</v>
      </c>
      <c r="AM22" s="11">
        <f>AK22-AL22</f>
        <v>8443.753349999999</v>
      </c>
      <c r="AN22" s="11">
        <f>AM22/AL22*100</f>
        <v>9.2209787002657819</v>
      </c>
      <c r="AO22" s="11"/>
      <c r="AP22" s="11">
        <v>69936.177849999993</v>
      </c>
      <c r="AQ22" s="11">
        <v>57730.629280000001</v>
      </c>
      <c r="AR22" s="11">
        <f>AP22-AQ22</f>
        <v>12205.548569999992</v>
      </c>
      <c r="AS22" s="11">
        <f>AR22/AQ22*100</f>
        <v>21.142240648030558</v>
      </c>
      <c r="AT22" s="11"/>
      <c r="AU22" s="11">
        <v>107018.26807999999</v>
      </c>
      <c r="AV22" s="11">
        <v>95857.85265999999</v>
      </c>
      <c r="AW22" s="11">
        <f>AU22-AV22</f>
        <v>11160.415420000005</v>
      </c>
      <c r="AX22" s="11">
        <f>AW22/AV22*100</f>
        <v>11.642672050650967</v>
      </c>
      <c r="AY22" s="11"/>
      <c r="AZ22" s="11">
        <v>78311.877030000003</v>
      </c>
      <c r="BA22" s="11">
        <v>59374.403720000002</v>
      </c>
      <c r="BB22" s="11">
        <f>AZ22-BA22</f>
        <v>18937.473310000001</v>
      </c>
      <c r="BC22" s="11">
        <f>BB22/BA22*100</f>
        <v>31.895012199711569</v>
      </c>
      <c r="BD22" s="11"/>
      <c r="BE22" s="11">
        <f>L22+Q22+V22+AA22+AF22+AZ22+AP22+AU22+G22+AK22+B22</f>
        <v>997182.27361000003</v>
      </c>
      <c r="BF22" s="11">
        <f>M22+R22+W22+AB22+AG22+BA22+AQ22+AV22+H22+AL22+C22</f>
        <v>853207.95634000003</v>
      </c>
      <c r="BG22" s="11">
        <f>BE22-BF22</f>
        <v>143974.31727</v>
      </c>
      <c r="BH22" s="11">
        <f>BG22/BF22*100</f>
        <v>16.874469606167946</v>
      </c>
      <c r="BI22" s="14"/>
      <c r="BJ22" s="14"/>
      <c r="BK22" s="14"/>
      <c r="BL22" s="14"/>
    </row>
    <row r="23" spans="1:64" s="18" customFormat="1" ht="15" customHeight="1" x14ac:dyDescent="0.25">
      <c r="A23" s="16" t="s">
        <v>32</v>
      </c>
      <c r="B23" s="12">
        <f>ROUND(B22/B19*100,0)</f>
        <v>16</v>
      </c>
      <c r="C23" s="12">
        <f>ROUND(C22/C19*100,0)</f>
        <v>13</v>
      </c>
      <c r="D23" s="17" t="s">
        <v>33</v>
      </c>
      <c r="E23" s="11">
        <f>B23-C23</f>
        <v>3</v>
      </c>
      <c r="F23" s="12"/>
      <c r="G23" s="12">
        <f>ROUND(G22/G19*100,0)</f>
        <v>14</v>
      </c>
      <c r="H23" s="12">
        <f>ROUND(H22/H19*100,0)</f>
        <v>14</v>
      </c>
      <c r="I23" s="17" t="s">
        <v>33</v>
      </c>
      <c r="J23" s="11">
        <f>G23-H23</f>
        <v>0</v>
      </c>
      <c r="K23" s="12"/>
      <c r="L23" s="12">
        <f>ROUND(L22/L19*100,0)</f>
        <v>14</v>
      </c>
      <c r="M23" s="12">
        <f>ROUND(M22/M19*100,0)</f>
        <v>13</v>
      </c>
      <c r="N23" s="17" t="s">
        <v>33</v>
      </c>
      <c r="O23" s="11">
        <f>L23-M23</f>
        <v>1</v>
      </c>
      <c r="P23" s="12"/>
      <c r="Q23" s="12">
        <f>ROUND(Q22/Q19*100,0)</f>
        <v>11</v>
      </c>
      <c r="R23" s="12">
        <f>ROUND(R22/R19*100,0)</f>
        <v>8</v>
      </c>
      <c r="S23" s="17" t="s">
        <v>33</v>
      </c>
      <c r="T23" s="11">
        <f>Q23-R23</f>
        <v>3</v>
      </c>
      <c r="U23" s="12"/>
      <c r="V23" s="12">
        <f>ROUND(V22/V19*100,0)</f>
        <v>18</v>
      </c>
      <c r="W23" s="12">
        <f>ROUND(W22/W19*100,0)</f>
        <v>16</v>
      </c>
      <c r="X23" s="17" t="s">
        <v>33</v>
      </c>
      <c r="Y23" s="11">
        <f>V23-W23</f>
        <v>2</v>
      </c>
      <c r="Z23" s="17" t="s">
        <v>33</v>
      </c>
      <c r="AA23" s="12">
        <f>ROUND(AA22/AA19*100,0)</f>
        <v>14</v>
      </c>
      <c r="AB23" s="12">
        <f>ROUND(AB22/AB19*100,0)</f>
        <v>13</v>
      </c>
      <c r="AC23" s="17" t="s">
        <v>33</v>
      </c>
      <c r="AD23" s="11">
        <f>AA23-AB23</f>
        <v>1</v>
      </c>
      <c r="AE23" s="12"/>
      <c r="AF23" s="11">
        <f>ROUND(AF22/AF19*100,0)</f>
        <v>8</v>
      </c>
      <c r="AG23" s="11">
        <f>ROUND(AG22/AG19*100,0)</f>
        <v>8</v>
      </c>
      <c r="AH23" s="13" t="s">
        <v>33</v>
      </c>
      <c r="AI23" s="11">
        <f>AF23-AG23</f>
        <v>0</v>
      </c>
      <c r="AJ23" s="12"/>
      <c r="AK23" s="12">
        <f>ROUND(AK22/AK19*100,0)</f>
        <v>13</v>
      </c>
      <c r="AL23" s="12">
        <f>ROUND(AL22/AL19*100,0)</f>
        <v>11</v>
      </c>
      <c r="AM23" s="17" t="s">
        <v>33</v>
      </c>
      <c r="AN23" s="11">
        <f>AK23-AL23</f>
        <v>2</v>
      </c>
      <c r="AO23" s="12"/>
      <c r="AP23" s="12">
        <f>ROUND(AP22/AP19*100,0)</f>
        <v>13</v>
      </c>
      <c r="AQ23" s="12">
        <f>ROUND(AQ22/AQ19*100,0)</f>
        <v>11</v>
      </c>
      <c r="AR23" s="17" t="s">
        <v>33</v>
      </c>
      <c r="AS23" s="11">
        <f>AP23-AQ23</f>
        <v>2</v>
      </c>
      <c r="AT23" s="12"/>
      <c r="AU23" s="12">
        <f>ROUND(AU22/AU19*100,0)</f>
        <v>16</v>
      </c>
      <c r="AV23" s="12">
        <f>ROUND(AV22/AV19*100,0)</f>
        <v>15</v>
      </c>
      <c r="AW23" s="17" t="s">
        <v>33</v>
      </c>
      <c r="AX23" s="11">
        <f>AU23-AV23</f>
        <v>1</v>
      </c>
      <c r="AY23" s="12"/>
      <c r="AZ23" s="12">
        <f>ROUND(AZ22/AZ19*100,0)</f>
        <v>10</v>
      </c>
      <c r="BA23" s="12">
        <f>ROUND(BA22/BA19*100,0)</f>
        <v>11</v>
      </c>
      <c r="BB23" s="17" t="s">
        <v>33</v>
      </c>
      <c r="BC23" s="11">
        <f>AZ23-BA23</f>
        <v>-1</v>
      </c>
      <c r="BD23" s="12"/>
      <c r="BE23" s="12">
        <f>ROUND((BE22/BE19*100),0)</f>
        <v>12</v>
      </c>
      <c r="BF23" s="12">
        <f>ROUND((BF22/BF19*100),0)</f>
        <v>11</v>
      </c>
      <c r="BG23" s="17" t="s">
        <v>33</v>
      </c>
      <c r="BH23" s="11">
        <f>BE23-BF23</f>
        <v>1</v>
      </c>
    </row>
    <row r="24" spans="1:64" ht="15" customHeight="1" x14ac:dyDescent="0.25">
      <c r="A24" s="8" t="s">
        <v>35</v>
      </c>
      <c r="B24" s="11">
        <f>B19-B20-B22</f>
        <v>32109.998080000078</v>
      </c>
      <c r="C24" s="11">
        <f>C19-C20-C22</f>
        <v>529.07113000006211</v>
      </c>
      <c r="D24" s="11">
        <f>B24-C24</f>
        <v>31580.926950000015</v>
      </c>
      <c r="E24" s="11">
        <f>D24/C24*100</f>
        <v>5969.1268639051059</v>
      </c>
      <c r="F24" s="11"/>
      <c r="G24" s="11">
        <f>G19-G20-G22</f>
        <v>78357.56748999987</v>
      </c>
      <c r="H24" s="11">
        <f>H19-H20-H22</f>
        <v>34911.530329999878</v>
      </c>
      <c r="I24" s="11">
        <f>G24-H24</f>
        <v>43446.037159999993</v>
      </c>
      <c r="J24" s="11">
        <f>I24/H24*100</f>
        <v>124.44609774858915</v>
      </c>
      <c r="K24" s="11"/>
      <c r="L24" s="11">
        <f>L19-L20-L22</f>
        <v>34063.653700000141</v>
      </c>
      <c r="M24" s="11">
        <f>M19-M20-M22</f>
        <v>14020.633559999929</v>
      </c>
      <c r="N24" s="11">
        <f>L24-M24</f>
        <v>20043.020140000212</v>
      </c>
      <c r="O24" s="11">
        <f>N24/M24*100</f>
        <v>142.95374067247437</v>
      </c>
      <c r="P24" s="11"/>
      <c r="Q24" s="11">
        <f>Q19-Q20-Q22</f>
        <v>39135.345120000304</v>
      </c>
      <c r="R24" s="11">
        <f>R19-R20-R22</f>
        <v>-12276.191869999981</v>
      </c>
      <c r="S24" s="11">
        <f>Q24-R24</f>
        <v>51411.536990000284</v>
      </c>
      <c r="T24" s="11">
        <f>S24/R24*100</f>
        <v>-418.79059511636945</v>
      </c>
      <c r="U24" s="11"/>
      <c r="V24" s="11">
        <f>V19-V20-V22</f>
        <v>16965.217659999973</v>
      </c>
      <c r="W24" s="11">
        <f>W19-W20-W22</f>
        <v>6166.9550700000982</v>
      </c>
      <c r="X24" s="11">
        <f>V24-W24</f>
        <v>10798.262589999875</v>
      </c>
      <c r="Y24" s="11">
        <f>X24/W24*100</f>
        <v>175.0987718806212</v>
      </c>
      <c r="Z24" s="13" t="s">
        <v>33</v>
      </c>
      <c r="AA24" s="11">
        <f>AA19-AA20-AA22</f>
        <v>56837.317350000143</v>
      </c>
      <c r="AB24" s="11">
        <f>AB19-AB20-AB22</f>
        <v>-3802.4596999999339</v>
      </c>
      <c r="AC24" s="11">
        <f>AA24-AB24</f>
        <v>60639.777050000077</v>
      </c>
      <c r="AD24" s="11">
        <f>AC24/AB24*100</f>
        <v>-1594.7513408229186</v>
      </c>
      <c r="AE24" s="11"/>
      <c r="AF24" s="11">
        <f>AF19-AF20-AF22</f>
        <v>89276.533209999878</v>
      </c>
      <c r="AG24" s="11">
        <f>AG19-AG20-AG22</f>
        <v>15486.27369000022</v>
      </c>
      <c r="AH24" s="11">
        <f>AF24-AG24</f>
        <v>73790.259519999658</v>
      </c>
      <c r="AI24" s="11">
        <f>AH24/AG24*100</f>
        <v>476.48815329698982</v>
      </c>
      <c r="AJ24" s="11"/>
      <c r="AK24" s="11">
        <f>AK19-AK20-AK22</f>
        <v>48447.701999999743</v>
      </c>
      <c r="AL24" s="11">
        <f>AL19-AL20-AL22</f>
        <v>105696.01883999983</v>
      </c>
      <c r="AM24" s="11">
        <f>AK24-AL24</f>
        <v>-57248.316840000087</v>
      </c>
      <c r="AN24" s="11">
        <f>AM24/AL24*100</f>
        <v>-54.163172339216729</v>
      </c>
      <c r="AO24" s="11"/>
      <c r="AP24" s="11">
        <f>AP19-AP20-AP22</f>
        <v>50662.011589999995</v>
      </c>
      <c r="AQ24" s="11">
        <f>AQ19-AQ20-AQ22</f>
        <v>35422.722380000101</v>
      </c>
      <c r="AR24" s="11">
        <f>AP24-AQ24</f>
        <v>15239.289209999894</v>
      </c>
      <c r="AS24" s="11">
        <f>AR24/AQ24*100</f>
        <v>43.021225321191281</v>
      </c>
      <c r="AT24" s="13" t="s">
        <v>33</v>
      </c>
      <c r="AU24" s="11">
        <f>AU19-AU20-AU22</f>
        <v>39685.195869999952</v>
      </c>
      <c r="AV24" s="11">
        <f>AV19-AV20-AV22</f>
        <v>19030.553829999975</v>
      </c>
      <c r="AW24" s="11">
        <f>AU24-AV24</f>
        <v>20654.642039999977</v>
      </c>
      <c r="AX24" s="11">
        <f>AW24/AV24*100</f>
        <v>108.53410901494507</v>
      </c>
      <c r="AY24" s="11"/>
      <c r="AZ24" s="11">
        <f>AZ19-AZ20-AZ22</f>
        <v>76866.948210000031</v>
      </c>
      <c r="BA24" s="11">
        <f>BA19-BA20-BA22</f>
        <v>-27044.475380000193</v>
      </c>
      <c r="BB24" s="11">
        <f>AZ24-BA24</f>
        <v>103911.42359000022</v>
      </c>
      <c r="BC24" s="11">
        <f>BB24/BA24*100</f>
        <v>-384.22421633234688</v>
      </c>
      <c r="BD24" s="11"/>
      <c r="BE24" s="11">
        <f>BE19-BE20-BE22</f>
        <v>562407.49027999723</v>
      </c>
      <c r="BF24" s="11">
        <f>BF19-BF20-BF22</f>
        <v>188140.63188000116</v>
      </c>
      <c r="BG24" s="11">
        <f>BE24-BF24</f>
        <v>374266.85839999607</v>
      </c>
      <c r="BH24" s="11">
        <f>BG24/BF24*100</f>
        <v>198.92930870919417</v>
      </c>
      <c r="BI24" s="14"/>
      <c r="BJ24" s="14"/>
      <c r="BK24" s="14"/>
      <c r="BL24" s="14"/>
    </row>
    <row r="25" spans="1:64" ht="15" customHeight="1" x14ac:dyDescent="0.25">
      <c r="A25" s="8" t="s">
        <v>36</v>
      </c>
      <c r="B25" s="11">
        <v>9531.8220799999999</v>
      </c>
      <c r="C25" s="11">
        <v>8248.3116799999989</v>
      </c>
      <c r="D25" s="11">
        <f>B25-C25</f>
        <v>1283.510400000001</v>
      </c>
      <c r="E25" s="11">
        <f>D25/C25*100</f>
        <v>15.560886273395541</v>
      </c>
      <c r="F25" s="11"/>
      <c r="G25" s="11">
        <v>22010.572909999995</v>
      </c>
      <c r="H25" s="11">
        <v>21707.261469999998</v>
      </c>
      <c r="I25" s="11">
        <f>G25-H25</f>
        <v>303.31143999999767</v>
      </c>
      <c r="J25" s="11">
        <f>I25/H25*100</f>
        <v>1.3972809993521385</v>
      </c>
      <c r="K25" s="11"/>
      <c r="L25" s="11">
        <v>24398.391950000005</v>
      </c>
      <c r="M25" s="11">
        <v>23012.53645</v>
      </c>
      <c r="N25" s="11">
        <f>L25-M25</f>
        <v>1385.8555000000051</v>
      </c>
      <c r="O25" s="11">
        <f>N25/M25*100</f>
        <v>6.022176229947938</v>
      </c>
      <c r="P25" s="11"/>
      <c r="Q25" s="11">
        <v>19889.090929999998</v>
      </c>
      <c r="R25" s="11">
        <v>19008.901540000003</v>
      </c>
      <c r="S25" s="11">
        <f>Q25-R25</f>
        <v>880.18938999999591</v>
      </c>
      <c r="T25" s="11">
        <f>S25/R25*100</f>
        <v>4.6304063817040308</v>
      </c>
      <c r="U25" s="11"/>
      <c r="V25" s="11">
        <v>13148.1612</v>
      </c>
      <c r="W25" s="11">
        <v>12324.68548</v>
      </c>
      <c r="X25" s="11">
        <f>V25-W25</f>
        <v>823.47572000000036</v>
      </c>
      <c r="Y25" s="11">
        <f>X25/W25*100</f>
        <v>6.6815150888540193</v>
      </c>
      <c r="Z25" s="11"/>
      <c r="AA25" s="11">
        <v>41878.950200000007</v>
      </c>
      <c r="AB25" s="11">
        <v>10713.400970000001</v>
      </c>
      <c r="AC25" s="11">
        <f>AA25-AB25</f>
        <v>31165.549230000004</v>
      </c>
      <c r="AD25" s="11">
        <f>AC25/AB25*100</f>
        <v>290.90248108206487</v>
      </c>
      <c r="AE25" s="11"/>
      <c r="AF25" s="11">
        <v>27916.174119999996</v>
      </c>
      <c r="AG25" s="11">
        <v>27582.278249999999</v>
      </c>
      <c r="AH25" s="11">
        <f>AF25-AG25</f>
        <v>333.89586999999665</v>
      </c>
      <c r="AI25" s="11">
        <f>AH25/AG25*100</f>
        <v>1.2105449266142352</v>
      </c>
      <c r="AJ25" s="13" t="s">
        <v>33</v>
      </c>
      <c r="AK25" s="11">
        <v>25057.65</v>
      </c>
      <c r="AL25" s="11">
        <v>30493.867369999996</v>
      </c>
      <c r="AM25" s="11">
        <f>AK25-AL25</f>
        <v>-5436.2173699999948</v>
      </c>
      <c r="AN25" s="11">
        <f>AM25/AL25*100</f>
        <v>-17.827248030035605</v>
      </c>
      <c r="AO25" s="11"/>
      <c r="AP25" s="11">
        <v>2207.9096400000003</v>
      </c>
      <c r="AQ25" s="11">
        <v>18554.341530000002</v>
      </c>
      <c r="AR25" s="11">
        <f>AP25-AQ25</f>
        <v>-16346.431890000002</v>
      </c>
      <c r="AS25" s="11">
        <f>AR25/AQ25*100</f>
        <v>-88.100307216884559</v>
      </c>
      <c r="AT25" s="11"/>
      <c r="AU25" s="11">
        <v>18598.269099999998</v>
      </c>
      <c r="AV25" s="11">
        <v>17354.95348</v>
      </c>
      <c r="AW25" s="11">
        <f>AU25-AV25</f>
        <v>1243.3156199999976</v>
      </c>
      <c r="AX25" s="11">
        <f>AW25/AV25*100</f>
        <v>7.1640389093108503</v>
      </c>
      <c r="AY25" s="11"/>
      <c r="AZ25" s="11">
        <v>17148.363299999997</v>
      </c>
      <c r="BA25" s="11">
        <v>19992.747960000001</v>
      </c>
      <c r="BB25" s="11">
        <f>AZ25-BA25</f>
        <v>-2844.3846600000034</v>
      </c>
      <c r="BC25" s="11">
        <f>BB25/BA25*100</f>
        <v>-14.227082068412185</v>
      </c>
      <c r="BD25" s="11"/>
      <c r="BE25" s="11">
        <f>L25+Q25+V25+AA25+AF25+AZ25+AP25+AU25+G25+AK25+B25</f>
        <v>221785.35543000003</v>
      </c>
      <c r="BF25" s="11">
        <f>M25+R25+W25+AB25+AG25+BA25+AQ25+AV25+H25+AL25+C25</f>
        <v>208993.28618</v>
      </c>
      <c r="BG25" s="11">
        <f>BE25-BF25</f>
        <v>12792.06925000003</v>
      </c>
      <c r="BH25" s="11">
        <f>BG25/BF25*100</f>
        <v>6.1208039185443415</v>
      </c>
      <c r="BI25" s="14"/>
      <c r="BJ25" s="14"/>
      <c r="BK25" s="14"/>
      <c r="BL25" s="14"/>
    </row>
    <row r="26" spans="1:64" ht="15" customHeight="1" x14ac:dyDescent="0.25">
      <c r="A26" s="8" t="s">
        <v>37</v>
      </c>
      <c r="B26" s="11">
        <v>597.78635999999995</v>
      </c>
      <c r="C26" s="11">
        <v>276.51350000000002</v>
      </c>
      <c r="D26" s="11">
        <f>B26-C26</f>
        <v>321.27285999999992</v>
      </c>
      <c r="E26" s="11">
        <f>D26/C26*100</f>
        <v>116.18704330891616</v>
      </c>
      <c r="F26" s="11"/>
      <c r="G26" s="11">
        <v>1521.2729700000002</v>
      </c>
      <c r="H26" s="11">
        <v>1242.1392499999999</v>
      </c>
      <c r="I26" s="11">
        <f>G26-H26</f>
        <v>279.13372000000027</v>
      </c>
      <c r="J26" s="11">
        <f>I26/H26*100</f>
        <v>22.47201511424748</v>
      </c>
      <c r="K26" s="13" t="s">
        <v>33</v>
      </c>
      <c r="L26" s="11">
        <v>1255.4880000000001</v>
      </c>
      <c r="M26" s="11">
        <v>1468.335</v>
      </c>
      <c r="N26" s="11">
        <f>L26-M26</f>
        <v>-212.84699999999998</v>
      </c>
      <c r="O26" s="11">
        <f>N26/M26*100</f>
        <v>-14.495806474680503</v>
      </c>
      <c r="P26" s="11"/>
      <c r="Q26" s="11">
        <v>0</v>
      </c>
      <c r="R26" s="11">
        <v>171.2628</v>
      </c>
      <c r="S26" s="11">
        <f>Q26-R26</f>
        <v>-171.2628</v>
      </c>
      <c r="T26" s="11">
        <f>S26/R26*100</f>
        <v>-100</v>
      </c>
      <c r="U26" s="11"/>
      <c r="V26" s="11">
        <v>858.22500000000002</v>
      </c>
      <c r="W26" s="11">
        <v>0</v>
      </c>
      <c r="X26" s="11">
        <f>V26-W26</f>
        <v>858.22500000000002</v>
      </c>
      <c r="Y26" s="11">
        <f>IFERROR(X26/W26*100,0)</f>
        <v>0</v>
      </c>
      <c r="Z26" s="13" t="s">
        <v>33</v>
      </c>
      <c r="AA26" s="11">
        <v>2624.7639999999997</v>
      </c>
      <c r="AB26" s="11">
        <v>330.935</v>
      </c>
      <c r="AC26" s="11">
        <f>AA26-AB26</f>
        <v>2293.8289999999997</v>
      </c>
      <c r="AD26" s="11">
        <f>AC26/AB26*100</f>
        <v>693.13581216855266</v>
      </c>
      <c r="AE26" s="11"/>
      <c r="AF26" s="11">
        <v>4877.0866999999998</v>
      </c>
      <c r="AG26" s="11">
        <v>4431.2967399999998</v>
      </c>
      <c r="AH26" s="11">
        <f>AF26-AG26</f>
        <v>445.78996000000006</v>
      </c>
      <c r="AI26" s="11">
        <f>AH26/AG26*100</f>
        <v>10.060034029677736</v>
      </c>
      <c r="AJ26" s="11"/>
      <c r="AK26" s="11">
        <v>23384.419409999999</v>
      </c>
      <c r="AL26" s="11">
        <v>24536.745069999997</v>
      </c>
      <c r="AM26" s="11">
        <f>AK26-AL26</f>
        <v>-1152.3256599999986</v>
      </c>
      <c r="AN26" s="11">
        <f>AM26/AL26*100</f>
        <v>-4.6963264960880924</v>
      </c>
      <c r="AO26" s="11"/>
      <c r="AP26" s="11">
        <v>5748.2761200000004</v>
      </c>
      <c r="AQ26" s="11">
        <v>6618.1831900000006</v>
      </c>
      <c r="AR26" s="11">
        <f>AP26-AQ26</f>
        <v>-869.9070700000002</v>
      </c>
      <c r="AS26" s="11">
        <f>AR26/AQ26*100</f>
        <v>-13.144197508984337</v>
      </c>
      <c r="AT26" s="11"/>
      <c r="AU26" s="11">
        <v>0</v>
      </c>
      <c r="AV26" s="11">
        <v>0</v>
      </c>
      <c r="AW26" s="11">
        <f>AU26-AV26</f>
        <v>0</v>
      </c>
      <c r="AX26" s="11">
        <f>IFERROR(AW26/AV26*100,0)</f>
        <v>0</v>
      </c>
      <c r="AY26" s="11"/>
      <c r="AZ26" s="11">
        <v>2556.53458</v>
      </c>
      <c r="BA26" s="11">
        <v>487.66701</v>
      </c>
      <c r="BB26" s="11">
        <f>AZ26-BA26</f>
        <v>2068.8675699999999</v>
      </c>
      <c r="BC26" s="11">
        <f>BB26/BA26*100</f>
        <v>424.23775395428117</v>
      </c>
      <c r="BD26" s="11"/>
      <c r="BE26" s="11">
        <f>L26+Q26+V26+AA26+AF26+AZ26+AP26+AU26+G26+AK26+B26</f>
        <v>43423.853139999999</v>
      </c>
      <c r="BF26" s="11">
        <f>M26+R26+W26+AB26+AG26+BA26+AQ26+AV26+H26+AL26+C26</f>
        <v>39563.077559999998</v>
      </c>
      <c r="BG26" s="11">
        <f>BE26-BF26</f>
        <v>3860.7755800000014</v>
      </c>
      <c r="BH26" s="11">
        <f>BG26/BF26*100</f>
        <v>9.7585319901994048</v>
      </c>
      <c r="BI26" s="14"/>
      <c r="BJ26" s="14"/>
      <c r="BK26" s="14"/>
      <c r="BL26" s="14"/>
    </row>
    <row r="27" spans="1:64" ht="15" customHeight="1" x14ac:dyDescent="0.25">
      <c r="A27" s="8" t="s">
        <v>38</v>
      </c>
      <c r="B27" s="11">
        <f>B24-B25-B26</f>
        <v>21980.389640000081</v>
      </c>
      <c r="C27" s="11">
        <f>C24-C25-C26</f>
        <v>-7995.7540499999368</v>
      </c>
      <c r="D27" s="11">
        <f>B27-C27</f>
        <v>29976.143690000019</v>
      </c>
      <c r="E27" s="11">
        <f>D27/C27*100</f>
        <v>-374.90077236680708</v>
      </c>
      <c r="F27" s="11"/>
      <c r="G27" s="11">
        <f>G24-G25-G26</f>
        <v>54825.721609999877</v>
      </c>
      <c r="H27" s="11">
        <f>H24-H25-H26</f>
        <v>11962.12960999988</v>
      </c>
      <c r="I27" s="11">
        <f>G27-H27</f>
        <v>42863.591999999997</v>
      </c>
      <c r="J27" s="11">
        <f>I27/H27*100</f>
        <v>358.32743330391338</v>
      </c>
      <c r="K27" s="11"/>
      <c r="L27" s="11">
        <f>L24-L25-L26</f>
        <v>8409.7737500001367</v>
      </c>
      <c r="M27" s="11">
        <f>M24-M25-M26</f>
        <v>-10460.237890000069</v>
      </c>
      <c r="N27" s="11">
        <f>L27-M27</f>
        <v>18870.011640000208</v>
      </c>
      <c r="O27" s="11">
        <f>N27/M27*100</f>
        <v>-180.39753816727091</v>
      </c>
      <c r="P27" s="11"/>
      <c r="Q27" s="11">
        <f>Q24-Q25-Q26</f>
        <v>19246.254190000305</v>
      </c>
      <c r="R27" s="11">
        <f>R24-R25-R26</f>
        <v>-31456.356209999984</v>
      </c>
      <c r="S27" s="11">
        <f>Q27-R27</f>
        <v>50702.610400000289</v>
      </c>
      <c r="T27" s="11">
        <f>S27/R27*100</f>
        <v>-161.18399111935895</v>
      </c>
      <c r="U27" s="11"/>
      <c r="V27" s="11">
        <f>V24-V25-V26</f>
        <v>2958.8314599999726</v>
      </c>
      <c r="W27" s="11">
        <f>W24-W25-W26</f>
        <v>-6157.7304099999019</v>
      </c>
      <c r="X27" s="11">
        <f>V27-W27</f>
        <v>9116.561869999874</v>
      </c>
      <c r="Y27" s="11">
        <f>X27/W27*100</f>
        <v>-148.05068203692306</v>
      </c>
      <c r="Z27" s="11"/>
      <c r="AA27" s="11">
        <f>AA24-AA25-AA26</f>
        <v>12333.603150000137</v>
      </c>
      <c r="AB27" s="11">
        <f>AB24-AB25-AB26</f>
        <v>-14846.795669999934</v>
      </c>
      <c r="AC27" s="11">
        <f>AA27-AB27</f>
        <v>27180.398820000071</v>
      </c>
      <c r="AD27" s="11">
        <f>AC27/AB27*100</f>
        <v>-183.07249203221636</v>
      </c>
      <c r="AE27" s="11"/>
      <c r="AF27" s="11">
        <f>AF24-AF25-AF26</f>
        <v>56483.272389999882</v>
      </c>
      <c r="AG27" s="11">
        <f>AG24-AG25-AG26</f>
        <v>-16527.301299999781</v>
      </c>
      <c r="AH27" s="11">
        <f>AF27-AG27</f>
        <v>73010.57368999967</v>
      </c>
      <c r="AI27" s="11">
        <f>AH27/AG27*100</f>
        <v>-441.75738291889576</v>
      </c>
      <c r="AJ27" s="13" t="s">
        <v>33</v>
      </c>
      <c r="AK27" s="11">
        <f>AK24-AK25-AK26</f>
        <v>5.6325899997427769</v>
      </c>
      <c r="AL27" s="11">
        <f>AL24-AL25-AL26</f>
        <v>50665.40639999984</v>
      </c>
      <c r="AM27" s="11">
        <f>AK27-AL27</f>
        <v>-50659.773810000101</v>
      </c>
      <c r="AN27" s="11">
        <f>AM27/AL27*100</f>
        <v>-99.988882769526668</v>
      </c>
      <c r="AO27" s="11"/>
      <c r="AP27" s="11">
        <f>AP24-AP25-AP26</f>
        <v>42705.825829999994</v>
      </c>
      <c r="AQ27" s="11">
        <f>AQ24-AQ25-AQ26</f>
        <v>10250.1976600001</v>
      </c>
      <c r="AR27" s="11">
        <f>AP27-AQ27</f>
        <v>32455.628169999894</v>
      </c>
      <c r="AS27" s="11">
        <f>AR27/AQ27*100</f>
        <v>316.63416888684253</v>
      </c>
      <c r="AT27" s="11"/>
      <c r="AU27" s="11">
        <f>AU24-AU25-AU26</f>
        <v>21086.926769999955</v>
      </c>
      <c r="AV27" s="11">
        <f>AV24-AV25-AV26</f>
        <v>1675.6003499999752</v>
      </c>
      <c r="AW27" s="11">
        <f>AU27-AV27</f>
        <v>19411.326419999979</v>
      </c>
      <c r="AX27" s="11">
        <f>AW27/AV27*100</f>
        <v>1158.4699430267049</v>
      </c>
      <c r="AY27" s="11"/>
      <c r="AZ27" s="11">
        <f>AZ24-AZ25-AZ26</f>
        <v>57162.050330000035</v>
      </c>
      <c r="BA27" s="11">
        <f>BA24-BA25-BA26</f>
        <v>-47524.890350000191</v>
      </c>
      <c r="BB27" s="11">
        <f>AZ27-BA27</f>
        <v>104686.94068000023</v>
      </c>
      <c r="BC27" s="11">
        <f>BB27/BA27*100</f>
        <v>-220.27813196206526</v>
      </c>
      <c r="BD27" s="11"/>
      <c r="BE27" s="11">
        <f>BE24-BE25-BE26</f>
        <v>297198.28170999722</v>
      </c>
      <c r="BF27" s="11">
        <f>BF24-BF25-BF26</f>
        <v>-60415.731859998828</v>
      </c>
      <c r="BG27" s="11">
        <f>BE27-BF27</f>
        <v>357614.01356999605</v>
      </c>
      <c r="BH27" s="11">
        <f>BG27/BF27*100</f>
        <v>-591.92200865611267</v>
      </c>
      <c r="BI27" s="19" t="s">
        <v>33</v>
      </c>
      <c r="BJ27" s="14"/>
      <c r="BK27" s="14"/>
      <c r="BL27" s="14"/>
    </row>
    <row r="28" spans="1:64" s="18" customFormat="1" ht="15" customHeight="1" x14ac:dyDescent="0.25">
      <c r="A28" s="16" t="s">
        <v>32</v>
      </c>
      <c r="B28" s="12">
        <f>ROUND(B27/B19*100,0)</f>
        <v>7</v>
      </c>
      <c r="C28" s="12">
        <f>ROUND(C27/C19*100,0)</f>
        <v>-3</v>
      </c>
      <c r="D28" s="12"/>
      <c r="E28" s="11">
        <f>B28-C28</f>
        <v>10</v>
      </c>
      <c r="F28" s="12"/>
      <c r="G28" s="12">
        <f>ROUND(G27/G19*100,0)</f>
        <v>8</v>
      </c>
      <c r="H28" s="12">
        <f>ROUND(H27/H19*100,0)</f>
        <v>2</v>
      </c>
      <c r="I28" s="12"/>
      <c r="J28" s="11">
        <f>G28-H28</f>
        <v>6</v>
      </c>
      <c r="K28" s="12"/>
      <c r="L28" s="12">
        <f>ROUND(L27/L19*100,0)</f>
        <v>1</v>
      </c>
      <c r="M28" s="12">
        <f>ROUND(M27/M19*100,0)</f>
        <v>-2</v>
      </c>
      <c r="N28" s="12"/>
      <c r="O28" s="11">
        <f>L28-M28</f>
        <v>3</v>
      </c>
      <c r="P28" s="12"/>
      <c r="Q28" s="12">
        <f>ROUND(Q27/Q19*100,0)</f>
        <v>1</v>
      </c>
      <c r="R28" s="12">
        <f>ROUND(R27/R19*100,0)</f>
        <v>-2</v>
      </c>
      <c r="S28" s="12"/>
      <c r="T28" s="11">
        <f>Q28-R28</f>
        <v>3</v>
      </c>
      <c r="U28" s="12"/>
      <c r="V28" s="12">
        <f>ROUND(V27/V19*100,0)</f>
        <v>1</v>
      </c>
      <c r="W28" s="12">
        <f>ROUND(W27/W19*100,0)</f>
        <v>-2</v>
      </c>
      <c r="X28" s="12"/>
      <c r="Y28" s="11">
        <f>V28-W28</f>
        <v>3</v>
      </c>
      <c r="Z28" s="12"/>
      <c r="AA28" s="12">
        <f>ROUND(AA27/AA19*100,0)</f>
        <v>2</v>
      </c>
      <c r="AB28" s="12">
        <f>ROUND(AB27/AB19*100,0)</f>
        <v>-3</v>
      </c>
      <c r="AC28" s="12"/>
      <c r="AD28" s="11">
        <f>AA28-AB28</f>
        <v>5</v>
      </c>
      <c r="AE28" s="12"/>
      <c r="AF28" s="11">
        <f>ROUND(AF27/AF19*100,0)</f>
        <v>4</v>
      </c>
      <c r="AG28" s="11">
        <f>ROUND(AG27/AG19*100,0)</f>
        <v>-1</v>
      </c>
      <c r="AH28" s="11"/>
      <c r="AI28" s="11">
        <f>AF28-AG28</f>
        <v>5</v>
      </c>
      <c r="AJ28" s="12"/>
      <c r="AK28" s="12">
        <f>ROUND(AK27/AK19*100,0)</f>
        <v>0</v>
      </c>
      <c r="AL28" s="12">
        <f>ROUND(AL27/AL19*100,0)</f>
        <v>6</v>
      </c>
      <c r="AM28" s="12"/>
      <c r="AN28" s="11">
        <f>AK28-AL28</f>
        <v>-6</v>
      </c>
      <c r="AO28" s="12"/>
      <c r="AP28" s="12">
        <f>ROUND(AP27/AP19*100,0)</f>
        <v>8</v>
      </c>
      <c r="AQ28" s="12">
        <f>ROUND(AQ27/AQ19*100,0)</f>
        <v>2</v>
      </c>
      <c r="AR28" s="12"/>
      <c r="AS28" s="11">
        <f>AP28-AQ28</f>
        <v>6</v>
      </c>
      <c r="AT28" s="12"/>
      <c r="AU28" s="12">
        <f>ROUND(AU27/AU19*100,0)</f>
        <v>3</v>
      </c>
      <c r="AV28" s="12">
        <f>ROUND(AV27/AV19*100,0)</f>
        <v>0</v>
      </c>
      <c r="AW28" s="12"/>
      <c r="AX28" s="11">
        <f>AU28-AV28</f>
        <v>3</v>
      </c>
      <c r="AY28" s="12"/>
      <c r="AZ28" s="12">
        <f>ROUND(AZ27/AZ19*100,0)</f>
        <v>8</v>
      </c>
      <c r="BA28" s="12">
        <f>ROUND(BA27/BA19*100,0)</f>
        <v>-9</v>
      </c>
      <c r="BB28" s="12"/>
      <c r="BC28" s="11">
        <f>AZ28-BA28</f>
        <v>17</v>
      </c>
      <c r="BD28" s="12"/>
      <c r="BE28" s="12">
        <f>ROUND((BE27/BE19*100),0)</f>
        <v>4</v>
      </c>
      <c r="BF28" s="12">
        <f>ROUND((BF27/BF19*100),0)</f>
        <v>-1</v>
      </c>
      <c r="BG28" s="12"/>
      <c r="BH28" s="11">
        <f>BE28-BF28</f>
        <v>5</v>
      </c>
    </row>
    <row r="29" spans="1:64" ht="15" customHeight="1" x14ac:dyDescent="0.25">
      <c r="A29" s="8" t="s">
        <v>39</v>
      </c>
      <c r="B29" s="11">
        <v>7.7</v>
      </c>
      <c r="C29" s="11">
        <v>0</v>
      </c>
      <c r="D29" s="11">
        <f>B29-C29</f>
        <v>7.7</v>
      </c>
      <c r="E29" s="11"/>
      <c r="F29" s="11"/>
      <c r="G29" s="11">
        <v>0</v>
      </c>
      <c r="H29" s="11">
        <v>0</v>
      </c>
      <c r="I29" s="11">
        <f>G29-H29</f>
        <v>0</v>
      </c>
      <c r="J29" s="11"/>
      <c r="K29" s="11"/>
      <c r="L29" s="11">
        <v>459.79302999999999</v>
      </c>
      <c r="M29" s="11">
        <v>484.221</v>
      </c>
      <c r="N29" s="11">
        <f>L29-M29</f>
        <v>-24.427970000000016</v>
      </c>
      <c r="O29" s="11">
        <f>N29/M29*100</f>
        <v>-5.0447977266578725</v>
      </c>
      <c r="P29" s="11"/>
      <c r="Q29" s="11">
        <v>4786.0468700000001</v>
      </c>
      <c r="R29" s="11">
        <v>2932.90038</v>
      </c>
      <c r="S29" s="11">
        <f>Q29-R29</f>
        <v>1853.1464900000001</v>
      </c>
      <c r="T29" s="11">
        <f>S29/R29*100</f>
        <v>63.184774451834599</v>
      </c>
      <c r="U29" s="11"/>
      <c r="V29" s="11">
        <v>0</v>
      </c>
      <c r="W29" s="11">
        <v>0</v>
      </c>
      <c r="X29" s="11">
        <f>V29-W29</f>
        <v>0</v>
      </c>
      <c r="Y29" s="11">
        <f>IFERROR(X29/W29*100,0)</f>
        <v>0</v>
      </c>
      <c r="Z29" s="11"/>
      <c r="AA29" s="11">
        <v>1885.0785399999997</v>
      </c>
      <c r="AB29" s="11">
        <v>53.752890000000001</v>
      </c>
      <c r="AC29" s="11">
        <f>AA29-AB29</f>
        <v>1831.3256499999998</v>
      </c>
      <c r="AD29" s="11">
        <f>AC29/AB29*100</f>
        <v>3406.9343062298599</v>
      </c>
      <c r="AE29" s="11"/>
      <c r="AF29" s="11">
        <v>1109.79018</v>
      </c>
      <c r="AG29" s="11">
        <v>27.907499999999999</v>
      </c>
      <c r="AH29" s="11">
        <f>AF29-AG29</f>
        <v>1081.8826799999999</v>
      </c>
      <c r="AI29" s="11">
        <f>AH29/AG29*100</f>
        <v>3876.6735823703307</v>
      </c>
      <c r="AJ29" s="11"/>
      <c r="AK29" s="11">
        <v>3035.8778200000002</v>
      </c>
      <c r="AL29" s="11">
        <v>972.55413999999985</v>
      </c>
      <c r="AM29" s="11">
        <f>AK29-AL29</f>
        <v>2063.3236800000004</v>
      </c>
      <c r="AN29" s="11">
        <f>AM29/AL29*100</f>
        <v>212.15514850412345</v>
      </c>
      <c r="AO29" s="11"/>
      <c r="AP29" s="11">
        <v>0</v>
      </c>
      <c r="AQ29" s="11">
        <v>0</v>
      </c>
      <c r="AR29" s="11">
        <f>AP29-AQ29</f>
        <v>0</v>
      </c>
      <c r="AS29" s="11"/>
      <c r="AT29" s="11"/>
      <c r="AU29" s="11">
        <v>890.92688999999996</v>
      </c>
      <c r="AV29" s="11">
        <v>849.96490999999992</v>
      </c>
      <c r="AW29" s="11">
        <f>AU29-AV29</f>
        <v>40.96198000000004</v>
      </c>
      <c r="AX29" s="11">
        <f>AW29/AV29*100</f>
        <v>4.8192554207914355</v>
      </c>
      <c r="AY29" s="11"/>
      <c r="AZ29" s="11">
        <v>-8.8400000000000006E-3</v>
      </c>
      <c r="BA29" s="11">
        <v>-8.8400000000000006E-3</v>
      </c>
      <c r="BB29" s="11">
        <f>AZ29-BA29</f>
        <v>0</v>
      </c>
      <c r="BC29" s="11">
        <f>BB29/BA29*100</f>
        <v>0</v>
      </c>
      <c r="BD29" s="11"/>
      <c r="BE29" s="11">
        <f>L29+Q29+V29+AA29+AF29+AZ29+AP29+AU29+G29+AK29+B29</f>
        <v>12175.20449</v>
      </c>
      <c r="BF29" s="11">
        <f>M29+R29+W29+AB29+AG29+BA29+AQ29+AV29+H29+AL29+C29</f>
        <v>5321.29198</v>
      </c>
      <c r="BG29" s="11">
        <f>BE29-BF29</f>
        <v>6853.9125100000001</v>
      </c>
      <c r="BH29" s="11">
        <f>BG29/BF29*100</f>
        <v>128.80166199788195</v>
      </c>
      <c r="BI29" s="14"/>
      <c r="BJ29" s="14"/>
      <c r="BK29" s="14"/>
      <c r="BL29" s="14"/>
    </row>
    <row r="30" spans="1:64" ht="15" customHeight="1" x14ac:dyDescent="0.25">
      <c r="A30" s="8" t="s">
        <v>40</v>
      </c>
      <c r="B30" s="11">
        <f>B27-B29</f>
        <v>21972.689640000081</v>
      </c>
      <c r="C30" s="11">
        <f>C27-C29</f>
        <v>-7995.7540499999368</v>
      </c>
      <c r="D30" s="11">
        <f>B30-C30</f>
        <v>29968.443690000018</v>
      </c>
      <c r="E30" s="11">
        <f>D30/C30*100</f>
        <v>-374.80447125559414</v>
      </c>
      <c r="F30" s="11"/>
      <c r="G30" s="11">
        <f>G27-G29</f>
        <v>54825.721609999877</v>
      </c>
      <c r="H30" s="11">
        <f>H27-H29</f>
        <v>11962.12960999988</v>
      </c>
      <c r="I30" s="11">
        <f>G30-H30</f>
        <v>42863.591999999997</v>
      </c>
      <c r="J30" s="11">
        <f>I30/H30*100</f>
        <v>358.32743330391338</v>
      </c>
      <c r="K30" s="11"/>
      <c r="L30" s="11">
        <f>L27-L29</f>
        <v>7949.9807200001369</v>
      </c>
      <c r="M30" s="11">
        <f>M27-M29</f>
        <v>-10944.458890000069</v>
      </c>
      <c r="N30" s="11">
        <f>L30-M30</f>
        <v>18894.439610000205</v>
      </c>
      <c r="O30" s="11">
        <f>N30/M30*100</f>
        <v>-172.63932186966335</v>
      </c>
      <c r="P30" s="11"/>
      <c r="Q30" s="11">
        <f>Q27-Q29</f>
        <v>14460.207320000305</v>
      </c>
      <c r="R30" s="11">
        <f>R27-R29</f>
        <v>-34389.256589999983</v>
      </c>
      <c r="S30" s="11">
        <f>Q30-R30</f>
        <v>48849.46391000029</v>
      </c>
      <c r="T30" s="11">
        <f>S30/R30*100</f>
        <v>-142.04861853339736</v>
      </c>
      <c r="U30" s="11"/>
      <c r="V30" s="11">
        <f>V27-V29</f>
        <v>2958.8314599999726</v>
      </c>
      <c r="W30" s="11">
        <f>W27-W29</f>
        <v>-6157.7304099999019</v>
      </c>
      <c r="X30" s="11">
        <f>V30-W30</f>
        <v>9116.561869999874</v>
      </c>
      <c r="Y30" s="11">
        <f>X30/W30*100</f>
        <v>-148.05068203692306</v>
      </c>
      <c r="Z30" s="11"/>
      <c r="AA30" s="11">
        <f>AA27-AA29</f>
        <v>10448.524610000137</v>
      </c>
      <c r="AB30" s="11">
        <f>AB27-AB29</f>
        <v>-14900.548559999934</v>
      </c>
      <c r="AC30" s="11">
        <f>AA30-AB30</f>
        <v>25349.073170000069</v>
      </c>
      <c r="AD30" s="11">
        <f>AC30/AB30*100</f>
        <v>-170.12174463193173</v>
      </c>
      <c r="AE30" s="11"/>
      <c r="AF30" s="11">
        <f>AF27-AF29</f>
        <v>55373.482209999886</v>
      </c>
      <c r="AG30" s="11">
        <f>AG27-AG29</f>
        <v>-16555.208799999782</v>
      </c>
      <c r="AH30" s="11">
        <f>AF30-AG30</f>
        <v>71928.69100999966</v>
      </c>
      <c r="AI30" s="11">
        <f>AH30/AG30*100</f>
        <v>-434.47770353703186</v>
      </c>
      <c r="AJ30" s="11"/>
      <c r="AK30" s="11">
        <f>AK27-AK29</f>
        <v>-3030.2452300002574</v>
      </c>
      <c r="AL30" s="11">
        <f>AL27-AL29</f>
        <v>49692.85225999984</v>
      </c>
      <c r="AM30" s="11">
        <f>AK30-AL30</f>
        <v>-52723.097490000095</v>
      </c>
      <c r="AN30" s="11">
        <f>AM30/AL30*100</f>
        <v>-106.09794989055086</v>
      </c>
      <c r="AO30" s="11"/>
      <c r="AP30" s="11">
        <f>AP27-AP29</f>
        <v>42705.825829999994</v>
      </c>
      <c r="AQ30" s="11">
        <f>AQ27-AQ29</f>
        <v>10250.1976600001</v>
      </c>
      <c r="AR30" s="11">
        <f>AP30-AQ30</f>
        <v>32455.628169999894</v>
      </c>
      <c r="AS30" s="11">
        <f>AR30/AQ30*100</f>
        <v>316.63416888684253</v>
      </c>
      <c r="AT30" s="11"/>
      <c r="AU30" s="11">
        <f>AU27-AU29</f>
        <v>20195.999879999956</v>
      </c>
      <c r="AV30" s="11">
        <f>AV27-AV29</f>
        <v>825.63543999997523</v>
      </c>
      <c r="AW30" s="11">
        <f>AU30-AV30</f>
        <v>19370.364439999979</v>
      </c>
      <c r="AX30" s="11">
        <f>AW30/AV30*100</f>
        <v>2346.1159128538088</v>
      </c>
      <c r="AY30" s="11"/>
      <c r="AZ30" s="11">
        <f>AZ27-AZ29</f>
        <v>57162.059170000037</v>
      </c>
      <c r="BA30" s="11">
        <f>BA27-BA29</f>
        <v>-47524.881510000188</v>
      </c>
      <c r="BB30" s="11">
        <f>AZ30-BA30</f>
        <v>104686.94068000023</v>
      </c>
      <c r="BC30" s="11">
        <f>BB30/BA30*100</f>
        <v>-220.27817293552218</v>
      </c>
      <c r="BD30" s="11"/>
      <c r="BE30" s="11">
        <f>BE24-BE25-BE26-BE29</f>
        <v>285023.07721999724</v>
      </c>
      <c r="BF30" s="11">
        <f>BF24-BF25-BF26-BF29</f>
        <v>-65737.02383999883</v>
      </c>
      <c r="BG30" s="11">
        <f>BE30-BF30</f>
        <v>350760.10105999606</v>
      </c>
      <c r="BH30" s="11">
        <f>BG30/BF30*100</f>
        <v>-533.58074426023836</v>
      </c>
      <c r="BI30" s="14"/>
      <c r="BJ30" s="14"/>
      <c r="BK30" s="14"/>
      <c r="BL30" s="14"/>
    </row>
    <row r="31" spans="1:64" s="18" customFormat="1" ht="15" customHeight="1" x14ac:dyDescent="0.25">
      <c r="A31" s="16" t="s">
        <v>32</v>
      </c>
      <c r="B31" s="12">
        <f>ROUND(B30/B19*100,0)</f>
        <v>7</v>
      </c>
      <c r="C31" s="12">
        <f>ROUND(C30/C19*100,0)</f>
        <v>-3</v>
      </c>
      <c r="D31" s="12"/>
      <c r="E31" s="11">
        <f>B31-C31</f>
        <v>10</v>
      </c>
      <c r="F31" s="12"/>
      <c r="G31" s="12">
        <f>ROUND(G30/G19*100,0)</f>
        <v>8</v>
      </c>
      <c r="H31" s="12">
        <f>ROUND(H30/H19*100,0)</f>
        <v>2</v>
      </c>
      <c r="I31" s="12"/>
      <c r="J31" s="11">
        <f>G31-H31</f>
        <v>6</v>
      </c>
      <c r="K31" s="12"/>
      <c r="L31" s="12">
        <f>ROUND(L30/L19*100,0)</f>
        <v>1</v>
      </c>
      <c r="M31" s="12">
        <f>ROUND(M30/M19*100,0)</f>
        <v>-2</v>
      </c>
      <c r="N31" s="12"/>
      <c r="O31" s="11">
        <f>L31-M31</f>
        <v>3</v>
      </c>
      <c r="P31" s="12"/>
      <c r="Q31" s="12">
        <f>ROUND(Q30/Q19*100,0)</f>
        <v>1</v>
      </c>
      <c r="R31" s="12">
        <f>ROUND(R30/R19*100,0)</f>
        <v>-3</v>
      </c>
      <c r="S31" s="12"/>
      <c r="T31" s="11">
        <f>Q31-R31</f>
        <v>4</v>
      </c>
      <c r="U31" s="12"/>
      <c r="V31" s="12">
        <f>ROUND(V30/V19*100,0)</f>
        <v>1</v>
      </c>
      <c r="W31" s="12">
        <f>ROUND(W30/W19*100,0)</f>
        <v>-2</v>
      </c>
      <c r="X31" s="12"/>
      <c r="Y31" s="11">
        <f>V31-W31</f>
        <v>3</v>
      </c>
      <c r="Z31" s="12"/>
      <c r="AA31" s="12">
        <f>ROUND(AA30/AA19*100,0)</f>
        <v>2</v>
      </c>
      <c r="AB31" s="12">
        <f>ROUND(AB30/AB19*100,0)</f>
        <v>-3</v>
      </c>
      <c r="AC31" s="12"/>
      <c r="AD31" s="11">
        <f>AA31-AB31</f>
        <v>5</v>
      </c>
      <c r="AE31" s="12"/>
      <c r="AF31" s="11">
        <f>ROUND(AF30/AF19*100,0)</f>
        <v>4</v>
      </c>
      <c r="AG31" s="11">
        <f>ROUND(AG30/AG19*100,0)</f>
        <v>-1</v>
      </c>
      <c r="AH31" s="11"/>
      <c r="AI31" s="11">
        <f>AF31-AG31</f>
        <v>5</v>
      </c>
      <c r="AJ31" s="12"/>
      <c r="AK31" s="12">
        <f>ROUND(AK30/AK19*100,0)</f>
        <v>0</v>
      </c>
      <c r="AL31" s="12">
        <f>ROUND(AL30/AL19*100,0)</f>
        <v>6</v>
      </c>
      <c r="AM31" s="12"/>
      <c r="AN31" s="11">
        <f>AK31-AL31</f>
        <v>-6</v>
      </c>
      <c r="AO31" s="12"/>
      <c r="AP31" s="12">
        <f>ROUND(AP30/AP19*100,0)</f>
        <v>8</v>
      </c>
      <c r="AQ31" s="12">
        <f>ROUND(AQ30/AQ19*100,0)</f>
        <v>2</v>
      </c>
      <c r="AR31" s="12"/>
      <c r="AS31" s="11">
        <f>AP31-AQ31</f>
        <v>6</v>
      </c>
      <c r="AT31" s="12"/>
      <c r="AU31" s="12">
        <f>ROUND(AU30/AU19*100,0)</f>
        <v>3</v>
      </c>
      <c r="AV31" s="12">
        <f>ROUND(AV30/AV19*100,0)</f>
        <v>0</v>
      </c>
      <c r="AW31" s="12"/>
      <c r="AX31" s="11">
        <f>AU31-AV31</f>
        <v>3</v>
      </c>
      <c r="AY31" s="12"/>
      <c r="AZ31" s="12">
        <f>ROUND(AZ30/AZ19*100,0)</f>
        <v>8</v>
      </c>
      <c r="BA31" s="12">
        <f>ROUND(BA30/BA19*100,0)</f>
        <v>-9</v>
      </c>
      <c r="BB31" s="12"/>
      <c r="BC31" s="11">
        <f>AZ31-BA31</f>
        <v>17</v>
      </c>
      <c r="BD31" s="12"/>
      <c r="BE31" s="12">
        <f>ROUND((BE30/BE19*100),0)</f>
        <v>4</v>
      </c>
      <c r="BF31" s="12">
        <f>ROUND((BF30/BF19*100),0)</f>
        <v>-1</v>
      </c>
      <c r="BG31" s="12"/>
      <c r="BH31" s="11">
        <f>BE31-BF31</f>
        <v>5</v>
      </c>
    </row>
    <row r="32" spans="1:64" ht="15" customHeight="1" x14ac:dyDescent="0.25">
      <c r="A32" s="8"/>
      <c r="B32" s="20"/>
      <c r="C32" s="20"/>
      <c r="D32" s="20"/>
      <c r="E32" s="11"/>
      <c r="F32" s="20"/>
      <c r="G32" s="20"/>
      <c r="H32" s="20"/>
      <c r="I32" s="20"/>
      <c r="J32" s="11"/>
      <c r="K32" s="20"/>
      <c r="L32" s="20"/>
      <c r="M32" s="20"/>
      <c r="N32" s="20"/>
      <c r="O32" s="11"/>
      <c r="P32" s="20"/>
      <c r="Q32" s="20"/>
      <c r="R32" s="20"/>
      <c r="S32" s="20"/>
      <c r="T32" s="11"/>
      <c r="U32" s="20"/>
      <c r="V32" s="20"/>
      <c r="W32" s="20"/>
      <c r="X32" s="20"/>
      <c r="Y32" s="11"/>
      <c r="Z32" s="20"/>
      <c r="AA32" s="20"/>
      <c r="AB32" s="20"/>
      <c r="AC32" s="20"/>
      <c r="AD32" s="11"/>
      <c r="AE32" s="20"/>
      <c r="AF32" s="11"/>
      <c r="AG32" s="11"/>
      <c r="AH32" s="11"/>
      <c r="AI32" s="11"/>
      <c r="AJ32" s="20"/>
      <c r="AK32" s="20"/>
      <c r="AL32" s="20"/>
      <c r="AM32" s="20"/>
      <c r="AN32" s="11"/>
      <c r="AO32" s="20"/>
      <c r="AP32" s="20"/>
      <c r="AQ32" s="20"/>
      <c r="AR32" s="20"/>
      <c r="AS32" s="11"/>
      <c r="AT32" s="20"/>
      <c r="AU32" s="20"/>
      <c r="AV32" s="20"/>
      <c r="AW32" s="20"/>
      <c r="AX32" s="11"/>
      <c r="AY32" s="20"/>
      <c r="AZ32" s="20"/>
      <c r="BA32" s="20"/>
      <c r="BB32" s="20"/>
      <c r="BC32" s="11"/>
      <c r="BD32" s="20"/>
      <c r="BE32" s="20"/>
      <c r="BF32" s="20"/>
      <c r="BG32" s="20"/>
      <c r="BH32" s="11"/>
    </row>
    <row r="33" spans="1:64" ht="20.100000000000001" customHeight="1" x14ac:dyDescent="0.3">
      <c r="A33" s="1" t="s">
        <v>41</v>
      </c>
      <c r="B33" s="21"/>
      <c r="C33" s="21"/>
      <c r="D33" s="20"/>
      <c r="E33" s="11"/>
      <c r="F33" s="20"/>
      <c r="G33" s="21"/>
      <c r="H33" s="21"/>
      <c r="I33" s="20"/>
      <c r="J33" s="11"/>
      <c r="K33" s="20"/>
      <c r="L33" s="21"/>
      <c r="M33" s="21"/>
      <c r="N33" s="20"/>
      <c r="O33" s="11"/>
      <c r="P33" s="20"/>
      <c r="Q33" s="21"/>
      <c r="R33" s="21"/>
      <c r="S33" s="20"/>
      <c r="T33" s="11"/>
      <c r="U33" s="20"/>
      <c r="V33" s="21"/>
      <c r="W33" s="21"/>
      <c r="X33" s="20"/>
      <c r="Y33" s="11"/>
      <c r="Z33" s="20"/>
      <c r="AA33" s="21"/>
      <c r="AB33" s="21"/>
      <c r="AC33" s="20"/>
      <c r="AD33" s="11"/>
      <c r="AE33" s="20"/>
      <c r="AF33" s="13"/>
      <c r="AG33" s="13"/>
      <c r="AH33" s="11"/>
      <c r="AI33" s="11"/>
      <c r="AJ33" s="20"/>
      <c r="AK33" s="21"/>
      <c r="AL33" s="21"/>
      <c r="AM33" s="20"/>
      <c r="AN33" s="11"/>
      <c r="AO33" s="20"/>
      <c r="AP33" s="21"/>
      <c r="AQ33" s="21"/>
      <c r="AR33" s="20"/>
      <c r="AS33" s="11"/>
      <c r="AT33" s="20"/>
      <c r="AU33" s="21"/>
      <c r="AV33" s="21"/>
      <c r="AW33" s="20"/>
      <c r="AX33" s="11"/>
      <c r="AY33" s="20"/>
      <c r="AZ33" s="21"/>
      <c r="BA33" s="21"/>
      <c r="BB33" s="20"/>
      <c r="BC33" s="11"/>
      <c r="BD33" s="20"/>
      <c r="BE33" s="21"/>
      <c r="BF33" s="21"/>
      <c r="BG33" s="20"/>
      <c r="BH33" s="11"/>
      <c r="BI33" s="9"/>
    </row>
    <row r="34" spans="1:64" ht="15" customHeight="1" x14ac:dyDescent="0.25">
      <c r="A34" s="2" t="s">
        <v>42</v>
      </c>
      <c r="B34" s="11">
        <v>82548.384980000003</v>
      </c>
      <c r="C34" s="11">
        <v>64263.673729999995</v>
      </c>
      <c r="D34" s="11">
        <f>B34-C34</f>
        <v>18284.711250000008</v>
      </c>
      <c r="E34" s="11">
        <f>D34/C34*100</f>
        <v>28.452639241917815</v>
      </c>
      <c r="F34" s="11"/>
      <c r="G34" s="11">
        <v>191469.92409000001</v>
      </c>
      <c r="H34" s="11">
        <v>106692.83528</v>
      </c>
      <c r="I34" s="11">
        <f>G34-H34</f>
        <v>84777.088810000016</v>
      </c>
      <c r="J34" s="11">
        <f>I34/H34*100</f>
        <v>79.459027016682739</v>
      </c>
      <c r="K34" s="11"/>
      <c r="L34" s="11">
        <v>27151.541730000001</v>
      </c>
      <c r="M34" s="11">
        <v>39586.107779999998</v>
      </c>
      <c r="N34" s="11">
        <f>L34-M34</f>
        <v>-12434.566049999998</v>
      </c>
      <c r="O34" s="11">
        <f>N34/M34*100</f>
        <v>-31.411438879278471</v>
      </c>
      <c r="P34" s="11"/>
      <c r="Q34" s="11">
        <v>193538.24690999999</v>
      </c>
      <c r="R34" s="11">
        <v>190258.08559999999</v>
      </c>
      <c r="S34" s="11">
        <f>Q34-R34</f>
        <v>3280.1613099999959</v>
      </c>
      <c r="T34" s="11">
        <f>S34/R34*100</f>
        <v>1.7240588223389524</v>
      </c>
      <c r="U34" s="11"/>
      <c r="V34" s="11">
        <v>37808.753909999999</v>
      </c>
      <c r="W34" s="11">
        <v>23827.735570000001</v>
      </c>
      <c r="X34" s="11">
        <f>V34-W34</f>
        <v>13981.018339999999</v>
      </c>
      <c r="Y34" s="11">
        <f>X34/W34*100</f>
        <v>58.675396572734407</v>
      </c>
      <c r="Z34" s="11"/>
      <c r="AA34" s="11">
        <v>237153.13578000001</v>
      </c>
      <c r="AB34" s="11">
        <v>99842.909120000011</v>
      </c>
      <c r="AC34" s="11">
        <f>AA34-AB34</f>
        <v>137310.22665999999</v>
      </c>
      <c r="AD34" s="11">
        <f>AC34/AB34*100</f>
        <v>137.52626788445082</v>
      </c>
      <c r="AE34" s="11"/>
      <c r="AF34" s="11">
        <v>202865.41230000003</v>
      </c>
      <c r="AG34" s="11">
        <v>181420.23963</v>
      </c>
      <c r="AH34" s="11">
        <f>AF34-AG34</f>
        <v>21445.172670000029</v>
      </c>
      <c r="AI34" s="11">
        <f>AH34/AG34*100</f>
        <v>11.820716758911068</v>
      </c>
      <c r="AJ34" s="11"/>
      <c r="AK34" s="11">
        <v>151745.51793</v>
      </c>
      <c r="AL34" s="11">
        <v>118419.84907</v>
      </c>
      <c r="AM34" s="11">
        <f>AK34-AL34</f>
        <v>33325.668860000005</v>
      </c>
      <c r="AN34" s="11">
        <f>AM34/AL34*100</f>
        <v>28.141961944488404</v>
      </c>
      <c r="AO34" s="11"/>
      <c r="AP34" s="11">
        <v>126019.64459000001</v>
      </c>
      <c r="AQ34" s="11">
        <v>67583.349220000004</v>
      </c>
      <c r="AR34" s="11">
        <f>AP34-AQ34</f>
        <v>58436.295370000007</v>
      </c>
      <c r="AS34" s="11">
        <f>AR34/AQ34*100</f>
        <v>86.465521529239183</v>
      </c>
      <c r="AT34" s="11"/>
      <c r="AU34" s="11">
        <v>108134.61345999999</v>
      </c>
      <c r="AV34" s="11">
        <v>120165.94233000001</v>
      </c>
      <c r="AW34" s="11">
        <f>AU34-AV34</f>
        <v>-12031.328870000012</v>
      </c>
      <c r="AX34" s="11">
        <f>AW34/AV34*100</f>
        <v>-10.012261907753818</v>
      </c>
      <c r="AY34" s="11"/>
      <c r="AZ34" s="11">
        <v>338377.01276999997</v>
      </c>
      <c r="BA34" s="11">
        <v>364212.66577999998</v>
      </c>
      <c r="BB34" s="11">
        <f>AZ34-BA34</f>
        <v>-25835.653010000009</v>
      </c>
      <c r="BC34" s="11">
        <f>BB34/BA34*100</f>
        <v>-7.0935624807748576</v>
      </c>
      <c r="BD34" s="11"/>
      <c r="BE34" s="11">
        <f t="shared" ref="BE34:BF36" si="26">L34+Q34+V34+AA34+AF34+AZ34+AP34+AU34+G34+AK34+B34</f>
        <v>1696812.18845</v>
      </c>
      <c r="BF34" s="11">
        <f t="shared" si="26"/>
        <v>1376273.3931099998</v>
      </c>
      <c r="BG34" s="11">
        <f>BE34-BF34</f>
        <v>320538.79534000019</v>
      </c>
      <c r="BH34" s="11">
        <f>BG34/BF34*100</f>
        <v>23.29034310658804</v>
      </c>
      <c r="BI34" s="14"/>
      <c r="BJ34" s="14"/>
      <c r="BK34" s="14"/>
      <c r="BL34" s="14"/>
    </row>
    <row r="35" spans="1:64" ht="15" customHeight="1" x14ac:dyDescent="0.25">
      <c r="A35" s="2" t="s">
        <v>43</v>
      </c>
      <c r="B35" s="11">
        <v>5345.1886799999993</v>
      </c>
      <c r="C35" s="11">
        <v>3666.4115000000002</v>
      </c>
      <c r="D35" s="11">
        <f>B35-C35</f>
        <v>1678.7771799999991</v>
      </c>
      <c r="E35" s="11">
        <f>D35/C35*100</f>
        <v>45.788018611658813</v>
      </c>
      <c r="F35" s="11"/>
      <c r="G35" s="11">
        <v>0</v>
      </c>
      <c r="H35" s="11">
        <v>0</v>
      </c>
      <c r="I35" s="11">
        <f>G35-H35</f>
        <v>0</v>
      </c>
      <c r="J35" s="11"/>
      <c r="K35" s="11"/>
      <c r="L35" s="11">
        <v>0</v>
      </c>
      <c r="M35" s="11">
        <v>0</v>
      </c>
      <c r="N35" s="11">
        <f>L35-M35</f>
        <v>0</v>
      </c>
      <c r="O35" s="11">
        <f>M35-N35</f>
        <v>0</v>
      </c>
      <c r="P35" s="11"/>
      <c r="Q35" s="11">
        <v>0</v>
      </c>
      <c r="R35" s="11">
        <v>0</v>
      </c>
      <c r="S35" s="11">
        <f>Q35-R35</f>
        <v>0</v>
      </c>
      <c r="T35" s="11"/>
      <c r="U35" s="11"/>
      <c r="V35" s="11">
        <v>239.42263</v>
      </c>
      <c r="W35" s="11">
        <v>239.42263</v>
      </c>
      <c r="X35" s="11">
        <f>V35-W35</f>
        <v>0</v>
      </c>
      <c r="Y35" s="11">
        <f>X35/W35*100</f>
        <v>0</v>
      </c>
      <c r="Z35" s="11"/>
      <c r="AA35" s="11">
        <v>0</v>
      </c>
      <c r="AB35" s="11">
        <v>0</v>
      </c>
      <c r="AC35" s="11">
        <f>AA35-AB35</f>
        <v>0</v>
      </c>
      <c r="AD35" s="11"/>
      <c r="AE35" s="11"/>
      <c r="AF35" s="11">
        <v>28193.2327</v>
      </c>
      <c r="AG35" s="11">
        <v>30143.63348</v>
      </c>
      <c r="AH35" s="11">
        <f>AF35-AG35</f>
        <v>-1950.4007799999999</v>
      </c>
      <c r="AI35" s="11">
        <f>AH35/AG35*100</f>
        <v>-6.4703572689538955</v>
      </c>
      <c r="AJ35" s="11"/>
      <c r="AK35" s="11">
        <v>0</v>
      </c>
      <c r="AL35" s="11">
        <v>0</v>
      </c>
      <c r="AM35" s="11">
        <f>AK35-AL35</f>
        <v>0</v>
      </c>
      <c r="AN35" s="11"/>
      <c r="AO35" s="11"/>
      <c r="AP35" s="11">
        <v>2919.4011499999997</v>
      </c>
      <c r="AQ35" s="11">
        <v>0</v>
      </c>
      <c r="AR35" s="11">
        <f>AP35-AQ35</f>
        <v>2919.4011499999997</v>
      </c>
      <c r="AS35" s="11"/>
      <c r="AT35" s="11"/>
      <c r="AU35" s="11">
        <v>16302.902259999999</v>
      </c>
      <c r="AV35" s="11">
        <v>7976.4583000000002</v>
      </c>
      <c r="AW35" s="11">
        <f>AU35-AV35</f>
        <v>8326.4439599999987</v>
      </c>
      <c r="AX35" s="11">
        <f>AW35/AV35*100</f>
        <v>104.38773258552607</v>
      </c>
      <c r="AY35" s="11"/>
      <c r="AZ35" s="11">
        <v>40274.550770000002</v>
      </c>
      <c r="BA35" s="11">
        <v>39673.578999999998</v>
      </c>
      <c r="BB35" s="11">
        <f>AZ35-BA35</f>
        <v>600.97177000000374</v>
      </c>
      <c r="BC35" s="11">
        <f>BB35/BA35*100</f>
        <v>1.5147909141244953</v>
      </c>
      <c r="BD35" s="11"/>
      <c r="BE35" s="11">
        <f t="shared" si="26"/>
        <v>93274.698190000025</v>
      </c>
      <c r="BF35" s="11">
        <f t="shared" si="26"/>
        <v>81699.504910000003</v>
      </c>
      <c r="BG35" s="11">
        <f>BE35-BF35</f>
        <v>11575.193280000021</v>
      </c>
      <c r="BH35" s="11">
        <f>BG35/BF35*100</f>
        <v>14.168009087388263</v>
      </c>
      <c r="BI35" s="14"/>
      <c r="BJ35" s="14"/>
      <c r="BK35" s="14"/>
      <c r="BL35" s="14"/>
    </row>
    <row r="36" spans="1:64" ht="15" customHeight="1" x14ac:dyDescent="0.25">
      <c r="A36" s="8" t="s">
        <v>44</v>
      </c>
      <c r="B36" s="11">
        <v>12195.01606</v>
      </c>
      <c r="C36" s="11">
        <v>26762.806329999999</v>
      </c>
      <c r="D36" s="11">
        <f>B36-C36</f>
        <v>-14567.79027</v>
      </c>
      <c r="E36" s="11">
        <f>D36/C36*100</f>
        <v>-54.432969735577053</v>
      </c>
      <c r="F36" s="11"/>
      <c r="G36" s="11">
        <v>14991.52557</v>
      </c>
      <c r="H36" s="11">
        <v>16162.56885</v>
      </c>
      <c r="I36" s="11">
        <f>G36-H36</f>
        <v>-1171.0432799999999</v>
      </c>
      <c r="J36" s="11">
        <f>I36/H36*100</f>
        <v>-7.245403195915852</v>
      </c>
      <c r="K36" s="11"/>
      <c r="L36" s="11">
        <v>9520.5472399999999</v>
      </c>
      <c r="M36" s="11">
        <v>20633.310819999999</v>
      </c>
      <c r="N36" s="11">
        <f>L36-M36</f>
        <v>-11112.763579999999</v>
      </c>
      <c r="O36" s="11">
        <f>N36/M36*100</f>
        <v>-53.858363676799392</v>
      </c>
      <c r="P36" s="11"/>
      <c r="Q36" s="11">
        <v>46798.620900000002</v>
      </c>
      <c r="R36" s="11">
        <v>38018.702579999997</v>
      </c>
      <c r="S36" s="11">
        <f>Q36-R36</f>
        <v>8779.9183200000043</v>
      </c>
      <c r="T36" s="11">
        <f>S36/R36*100</f>
        <v>23.093682120069879</v>
      </c>
      <c r="U36" s="11"/>
      <c r="V36" s="11">
        <v>9089.3788699999986</v>
      </c>
      <c r="W36" s="11">
        <v>17675.006719999998</v>
      </c>
      <c r="X36" s="11">
        <f>V36-W36</f>
        <v>-8585.6278499999989</v>
      </c>
      <c r="Y36" s="11">
        <f>X36/W36*100</f>
        <v>-48.574962295686184</v>
      </c>
      <c r="Z36" s="11"/>
      <c r="AA36" s="11">
        <v>38410.341260000001</v>
      </c>
      <c r="AB36" s="11">
        <v>8267.81927</v>
      </c>
      <c r="AC36" s="11">
        <f>AA36-AB36</f>
        <v>30142.521990000001</v>
      </c>
      <c r="AD36" s="11">
        <f>AC36/AB36*100</f>
        <v>364.57645003650401</v>
      </c>
      <c r="AE36" s="11"/>
      <c r="AF36" s="11">
        <v>16264.092430000001</v>
      </c>
      <c r="AG36" s="11">
        <v>37180.849630000004</v>
      </c>
      <c r="AH36" s="11">
        <f>AF36-AG36</f>
        <v>-20916.757200000004</v>
      </c>
      <c r="AI36" s="11">
        <f>AH36/AG36*100</f>
        <v>-56.256802650155045</v>
      </c>
      <c r="AJ36" s="11"/>
      <c r="AK36" s="11">
        <v>3126.9424300000001</v>
      </c>
      <c r="AL36" s="11">
        <v>327.70501000000002</v>
      </c>
      <c r="AM36" s="11">
        <f>AK36-AL36</f>
        <v>2799.2374199999999</v>
      </c>
      <c r="AN36" s="11">
        <f>AM36/AL36*100</f>
        <v>854.19427063382398</v>
      </c>
      <c r="AO36" s="11"/>
      <c r="AP36" s="11">
        <v>110231.01340000001</v>
      </c>
      <c r="AQ36" s="11">
        <v>103855.78688</v>
      </c>
      <c r="AR36" s="11">
        <f>AP36-AQ36</f>
        <v>6375.2265200000111</v>
      </c>
      <c r="AS36" s="11">
        <f>AR36/AQ36*100</f>
        <v>6.1385375928702519</v>
      </c>
      <c r="AT36" s="11"/>
      <c r="AU36" s="11">
        <v>5952.5244199999997</v>
      </c>
      <c r="AV36" s="11">
        <v>6454.7912699999997</v>
      </c>
      <c r="AW36" s="11">
        <f>AU36-AV36</f>
        <v>-502.26684999999998</v>
      </c>
      <c r="AX36" s="11">
        <f>AW36/AV36*100</f>
        <v>-7.7813027407158897</v>
      </c>
      <c r="AY36" s="11"/>
      <c r="AZ36" s="11">
        <v>7323.1993400000001</v>
      </c>
      <c r="BA36" s="11">
        <v>24856.155609999998</v>
      </c>
      <c r="BB36" s="11">
        <f>AZ36-BA36</f>
        <v>-17532.956269999999</v>
      </c>
      <c r="BC36" s="11">
        <f>BB36/BA36*100</f>
        <v>-70.537683079784998</v>
      </c>
      <c r="BD36" s="11"/>
      <c r="BE36" s="11">
        <f t="shared" si="26"/>
        <v>273903.20192000002</v>
      </c>
      <c r="BF36" s="11">
        <f t="shared" si="26"/>
        <v>300195.50296999997</v>
      </c>
      <c r="BG36" s="11">
        <f>BE36-BF36</f>
        <v>-26292.301049999951</v>
      </c>
      <c r="BH36" s="11">
        <f>BG36/BF36*100</f>
        <v>-8.7583927107087511</v>
      </c>
      <c r="BI36" s="14"/>
      <c r="BJ36" s="14"/>
      <c r="BK36" s="14"/>
      <c r="BL36" s="14"/>
    </row>
    <row r="37" spans="1:64" ht="15" customHeight="1" x14ac:dyDescent="0.25">
      <c r="A37" s="2" t="s">
        <v>45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4"/>
      <c r="BJ37" s="14"/>
      <c r="BK37" s="14"/>
      <c r="BL37" s="14"/>
    </row>
    <row r="38" spans="1:64" ht="15" hidden="1" customHeight="1" x14ac:dyDescent="0.25">
      <c r="A38" s="8" t="s">
        <v>46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4"/>
      <c r="BJ38" s="14"/>
      <c r="BK38" s="14"/>
      <c r="BL38" s="14"/>
    </row>
    <row r="39" spans="1:64" ht="15" hidden="1" customHeight="1" x14ac:dyDescent="0.25">
      <c r="A39" s="8" t="s">
        <v>47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4"/>
      <c r="BJ39" s="14"/>
      <c r="BK39" s="14"/>
      <c r="BL39" s="14"/>
    </row>
    <row r="40" spans="1:64" ht="15" hidden="1" customHeight="1" x14ac:dyDescent="0.25">
      <c r="A40" s="8" t="s">
        <v>48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4"/>
      <c r="BJ40" s="14"/>
      <c r="BK40" s="14"/>
      <c r="BL40" s="14"/>
    </row>
    <row r="41" spans="1:64" ht="15" hidden="1" customHeight="1" x14ac:dyDescent="0.25">
      <c r="A41" s="8" t="s">
        <v>49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4"/>
      <c r="BJ41" s="14"/>
      <c r="BK41" s="14"/>
      <c r="BL41" s="14"/>
    </row>
    <row r="42" spans="1:64" ht="15" hidden="1" customHeight="1" x14ac:dyDescent="0.25">
      <c r="A42" s="8" t="s">
        <v>50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4"/>
      <c r="BJ42" s="14"/>
      <c r="BK42" s="14"/>
      <c r="BL42" s="14"/>
    </row>
    <row r="43" spans="1:64" ht="15" customHeight="1" x14ac:dyDescent="0.25">
      <c r="A43" s="2" t="s">
        <v>51</v>
      </c>
      <c r="B43" s="11">
        <v>68234.188349999997</v>
      </c>
      <c r="C43" s="11">
        <v>79276.908639999994</v>
      </c>
      <c r="D43" s="11">
        <f>B43-C43</f>
        <v>-11042.720289999997</v>
      </c>
      <c r="E43" s="11">
        <f>D43/C43*100</f>
        <v>-13.929302339657928</v>
      </c>
      <c r="F43" s="11"/>
      <c r="G43" s="11">
        <v>131881.27093999999</v>
      </c>
      <c r="H43" s="11">
        <v>148892.16736000002</v>
      </c>
      <c r="I43" s="11">
        <f>G43-H43</f>
        <v>-17010.896420000034</v>
      </c>
      <c r="J43" s="11">
        <f>I43/H43*100</f>
        <v>-11.424977365579018</v>
      </c>
      <c r="K43" s="11"/>
      <c r="L43" s="11">
        <v>169751.23056</v>
      </c>
      <c r="M43" s="11">
        <v>148011.69986000002</v>
      </c>
      <c r="N43" s="11">
        <f>L43-M43</f>
        <v>21739.530699999974</v>
      </c>
      <c r="O43" s="11">
        <f>N43/M43*100</f>
        <v>14.687710985390186</v>
      </c>
      <c r="P43" s="11"/>
      <c r="Q43" s="11">
        <v>353510.91074000002</v>
      </c>
      <c r="R43" s="11">
        <v>307147.03833999997</v>
      </c>
      <c r="S43" s="11">
        <f>Q43-R43</f>
        <v>46363.872400000051</v>
      </c>
      <c r="T43" s="11">
        <f>S43/R43*100</f>
        <v>15.095008778393959</v>
      </c>
      <c r="U43" s="11"/>
      <c r="V43" s="11">
        <v>112792.03268999999</v>
      </c>
      <c r="W43" s="11">
        <v>115750.14204999999</v>
      </c>
      <c r="X43" s="11">
        <f>V43-W43</f>
        <v>-2958.1093600000022</v>
      </c>
      <c r="Y43" s="11">
        <f>X43/W43*100</f>
        <v>-2.5555989026105927</v>
      </c>
      <c r="Z43" s="11"/>
      <c r="AA43" s="11">
        <v>124952.7867</v>
      </c>
      <c r="AB43" s="11">
        <v>149704.83929</v>
      </c>
      <c r="AC43" s="11">
        <f>AA43-AB43</f>
        <v>-24752.052590000007</v>
      </c>
      <c r="AD43" s="11">
        <f>AC43/AB43*100</f>
        <v>-16.533902783230467</v>
      </c>
      <c r="AE43" s="11"/>
      <c r="AF43" s="11">
        <v>276044.72956999997</v>
      </c>
      <c r="AG43" s="11">
        <v>307666.81689999998</v>
      </c>
      <c r="AH43" s="11">
        <f>AF43-AG43</f>
        <v>-31622.087330000009</v>
      </c>
      <c r="AI43" s="11">
        <f>AH43/AG43*100</f>
        <v>-10.27802986640514</v>
      </c>
      <c r="AJ43" s="11"/>
      <c r="AK43" s="11">
        <v>169026.29157</v>
      </c>
      <c r="AL43" s="11">
        <v>149931.01579</v>
      </c>
      <c r="AM43" s="11">
        <f>AK43-AL43</f>
        <v>19095.275779999996</v>
      </c>
      <c r="AN43" s="11">
        <f>AM43/AL43*100</f>
        <v>12.736041091554853</v>
      </c>
      <c r="AO43" s="11"/>
      <c r="AP43" s="11">
        <v>101600.79807999999</v>
      </c>
      <c r="AQ43" s="11">
        <v>119147.42836000001</v>
      </c>
      <c r="AR43" s="11">
        <f>AP43-AQ43</f>
        <v>-17546.630280000012</v>
      </c>
      <c r="AS43" s="11">
        <f>AR43/AQ43*100</f>
        <v>-14.726822493376398</v>
      </c>
      <c r="AT43" s="11"/>
      <c r="AU43" s="11">
        <v>126954.93476999999</v>
      </c>
      <c r="AV43" s="11">
        <v>118427.72239</v>
      </c>
      <c r="AW43" s="11">
        <f>AU43-AV43</f>
        <v>8527.2123799999972</v>
      </c>
      <c r="AX43" s="11">
        <f>AW43/AV43*100</f>
        <v>7.2003515797750692</v>
      </c>
      <c r="AY43" s="11"/>
      <c r="AZ43" s="11">
        <v>129321.63514</v>
      </c>
      <c r="BA43" s="11">
        <v>146929.46601</v>
      </c>
      <c r="BB43" s="11">
        <f>AZ43-BA43</f>
        <v>-17607.830870000005</v>
      </c>
      <c r="BC43" s="11">
        <f>BB43/BA43*100</f>
        <v>-11.983866373543901</v>
      </c>
      <c r="BD43" s="11"/>
      <c r="BE43" s="11">
        <f>L43+Q43+V43+AA43+AF43+AZ43+AP43+AU43+G43+AK43+B43</f>
        <v>1764070.8091099998</v>
      </c>
      <c r="BF43" s="11">
        <f>M43+R43+W43+AB43+AG43+BA43+AQ43+AV43+H43+AL43+C43</f>
        <v>1790885.2449900003</v>
      </c>
      <c r="BG43" s="11">
        <f>BE43-BF43</f>
        <v>-26814.43588000047</v>
      </c>
      <c r="BH43" s="11">
        <f>BG43/BF43*100</f>
        <v>-1.4972727010294953</v>
      </c>
      <c r="BI43" s="14"/>
      <c r="BJ43" s="14"/>
      <c r="BK43" s="14"/>
      <c r="BL43" s="14"/>
    </row>
    <row r="44" spans="1:64" ht="15" customHeight="1" x14ac:dyDescent="0.25">
      <c r="A44" s="2" t="s">
        <v>52</v>
      </c>
      <c r="B44" s="20">
        <f>B43/(B10/6)</f>
        <v>1.2689755956500501</v>
      </c>
      <c r="C44" s="20">
        <f>C43/(C10/6)</f>
        <v>1.3387945944337181</v>
      </c>
      <c r="D44" s="20">
        <f>B44-C44</f>
        <v>-6.9818998783667929E-2</v>
      </c>
      <c r="E44" s="11">
        <f>D44/C44*100</f>
        <v>-5.2150642879761477</v>
      </c>
      <c r="F44" s="20"/>
      <c r="G44" s="20">
        <f>G43/(G10/6)</f>
        <v>1.0287828435168176</v>
      </c>
      <c r="H44" s="20">
        <f>H43/(H10/6)</f>
        <v>1.1961472057296185</v>
      </c>
      <c r="I44" s="20">
        <f>G44-H44</f>
        <v>-0.16736436221280093</v>
      </c>
      <c r="J44" s="11">
        <f>I44/H44*100</f>
        <v>-13.991953616671541</v>
      </c>
      <c r="K44" s="20"/>
      <c r="L44" s="20">
        <f>L43/(L10/6)</f>
        <v>1.5831194099271142</v>
      </c>
      <c r="M44" s="20">
        <f>M43/(M10/6)</f>
        <v>1.4703890990492203</v>
      </c>
      <c r="N44" s="20">
        <f>L44-M44</f>
        <v>0.11273031087789387</v>
      </c>
      <c r="O44" s="11">
        <f>N44/M44*100</f>
        <v>7.6666993077401946</v>
      </c>
      <c r="P44" s="20"/>
      <c r="Q44" s="20">
        <f>Q43/(Q10/6)</f>
        <v>1.4865445475306496</v>
      </c>
      <c r="R44" s="20">
        <f>R43/(R10/6)</f>
        <v>1.3112873316156985</v>
      </c>
      <c r="S44" s="20">
        <f>Q44-R44</f>
        <v>0.17525721591495103</v>
      </c>
      <c r="T44" s="11">
        <f>S44/R44*100</f>
        <v>13.365279423466129</v>
      </c>
      <c r="U44" s="20"/>
      <c r="V44" s="20">
        <f>V43/(V10/6)</f>
        <v>1.6470525429077774</v>
      </c>
      <c r="W44" s="20">
        <f>W43/(W10/6)</f>
        <v>1.6121645772859752</v>
      </c>
      <c r="X44" s="20">
        <f>V44-W44</f>
        <v>3.4887965621802186E-2</v>
      </c>
      <c r="Y44" s="11">
        <f>X44/W44*100</f>
        <v>2.1640449190699194</v>
      </c>
      <c r="Z44" s="20"/>
      <c r="AA44" s="20">
        <f>AA43/(AA10/6)</f>
        <v>1.2990855820234919</v>
      </c>
      <c r="AB44" s="20">
        <f>AB43/(AB10/6)</f>
        <v>1.5833615815392794</v>
      </c>
      <c r="AC44" s="20">
        <f>AA44-AB44</f>
        <v>-0.28427599951578753</v>
      </c>
      <c r="AD44" s="11">
        <f>AC44/AB44*100</f>
        <v>-17.95395333764673</v>
      </c>
      <c r="AE44" s="20"/>
      <c r="AF44" s="11">
        <f>AF43/(AF10/6)</f>
        <v>1.2157853032593304</v>
      </c>
      <c r="AG44" s="11">
        <f>AG43/(AG10/6)</f>
        <v>1.4286598964514887</v>
      </c>
      <c r="AH44" s="11">
        <f>AF44-AG44</f>
        <v>-0.21287459319215829</v>
      </c>
      <c r="AI44" s="11">
        <f>AH44/AG44*100</f>
        <v>-14.900298784959043</v>
      </c>
      <c r="AJ44" s="20"/>
      <c r="AK44" s="20">
        <f>AK43/(AK10/6)</f>
        <v>1.2234276644149897</v>
      </c>
      <c r="AL44" s="20">
        <f>AL43/(AL10/6)</f>
        <v>1.0956854094597706</v>
      </c>
      <c r="AM44" s="20">
        <f>AK44-AL44</f>
        <v>0.12774225495521918</v>
      </c>
      <c r="AN44" s="11">
        <f>AM44/AL44*100</f>
        <v>11.658661679012656</v>
      </c>
      <c r="AO44" s="20"/>
      <c r="AP44" s="20">
        <f>AP43/(AP10/6)</f>
        <v>1.0246540203036572</v>
      </c>
      <c r="AQ44" s="20">
        <f>AQ43/(AQ10/6)</f>
        <v>1.2017213922552255</v>
      </c>
      <c r="AR44" s="20">
        <f>AP44-AQ44</f>
        <v>-0.1770673719515683</v>
      </c>
      <c r="AS44" s="11">
        <f>AR44/AQ44*100</f>
        <v>-14.734477815966363</v>
      </c>
      <c r="AT44" s="20"/>
      <c r="AU44" s="20">
        <f>AU43/(AU10/6)</f>
        <v>1.0862019490632582</v>
      </c>
      <c r="AV44" s="20">
        <f>AV43/(AV10/6)</f>
        <v>1.0701274232335269</v>
      </c>
      <c r="AW44" s="20">
        <f>AU44-AV44</f>
        <v>1.6074525829731234E-2</v>
      </c>
      <c r="AX44" s="11">
        <f>AW44/AV44*100</f>
        <v>1.5021132512574995</v>
      </c>
      <c r="AY44" s="20"/>
      <c r="AZ44" s="20">
        <f>AZ43/(AZ10/6)</f>
        <v>1.0588355200748938</v>
      </c>
      <c r="BA44" s="20">
        <f>BA43/(BA10/6)</f>
        <v>1.6542613947202796</v>
      </c>
      <c r="BB44" s="20">
        <f>AZ44-BA44</f>
        <v>-0.59542587464538577</v>
      </c>
      <c r="BC44" s="11">
        <f>BB44/BA44*100</f>
        <v>-35.993457657038945</v>
      </c>
      <c r="BD44" s="20"/>
      <c r="BE44" s="20">
        <f>BE43/(BE10/6)</f>
        <v>1.2645288003140791</v>
      </c>
      <c r="BF44" s="20">
        <f>BF43/(BF10/6)</f>
        <v>1.3407266379505947</v>
      </c>
      <c r="BG44" s="20">
        <f>BE44-BF44</f>
        <v>-7.6197837636515553E-2</v>
      </c>
      <c r="BH44" s="11">
        <f>BG44/BF44*100</f>
        <v>-5.6833239140373832</v>
      </c>
      <c r="BI44" s="9"/>
    </row>
    <row r="45" spans="1:64" ht="15" customHeight="1" x14ac:dyDescent="0.25">
      <c r="A45" s="2" t="s">
        <v>53</v>
      </c>
      <c r="B45" s="20"/>
      <c r="C45" s="20"/>
      <c r="D45" s="20"/>
      <c r="E45" s="11"/>
      <c r="F45" s="20"/>
      <c r="G45" s="20"/>
      <c r="H45" s="20"/>
      <c r="I45" s="20"/>
      <c r="J45" s="11"/>
      <c r="K45" s="20"/>
      <c r="L45" s="20"/>
      <c r="M45" s="20"/>
      <c r="N45" s="20"/>
      <c r="O45" s="11"/>
      <c r="P45" s="20"/>
      <c r="Q45" s="20"/>
      <c r="R45" s="20"/>
      <c r="S45" s="20"/>
      <c r="T45" s="11"/>
      <c r="U45" s="20"/>
      <c r="V45" s="20"/>
      <c r="W45" s="20"/>
      <c r="X45" s="20"/>
      <c r="Y45" s="11"/>
      <c r="Z45" s="20"/>
      <c r="AA45" s="20"/>
      <c r="AB45" s="20"/>
      <c r="AC45" s="20"/>
      <c r="AD45" s="11"/>
      <c r="AE45" s="20"/>
      <c r="AF45" s="11"/>
      <c r="AG45" s="11"/>
      <c r="AH45" s="11"/>
      <c r="AI45" s="11"/>
      <c r="AJ45" s="20"/>
      <c r="AK45" s="20"/>
      <c r="AL45" s="20"/>
      <c r="AM45" s="20"/>
      <c r="AN45" s="11"/>
      <c r="AO45" s="20"/>
      <c r="AP45" s="20"/>
      <c r="AQ45" s="20"/>
      <c r="AR45" s="20"/>
      <c r="AS45" s="11"/>
      <c r="AT45" s="20"/>
      <c r="AU45" s="20"/>
      <c r="AV45" s="20"/>
      <c r="AW45" s="20"/>
      <c r="AX45" s="11"/>
      <c r="AY45" s="20"/>
      <c r="AZ45" s="20"/>
      <c r="BA45" s="20"/>
      <c r="BB45" s="20"/>
      <c r="BC45" s="11"/>
      <c r="BD45" s="20"/>
      <c r="BE45" s="20"/>
      <c r="BF45" s="20"/>
      <c r="BG45" s="20"/>
      <c r="BH45" s="11"/>
      <c r="BI45" s="9"/>
    </row>
    <row r="46" spans="1:64" ht="15" customHeight="1" x14ac:dyDescent="0.25">
      <c r="A46" s="2" t="s">
        <v>51</v>
      </c>
      <c r="B46" s="11">
        <v>45707.503020000004</v>
      </c>
      <c r="C46" s="11">
        <v>73635.741519999996</v>
      </c>
      <c r="D46" s="11">
        <f t="shared" ref="D46:D51" si="27">B46-C46</f>
        <v>-27928.238499999992</v>
      </c>
      <c r="E46" s="11">
        <f t="shared" ref="E46:E51" si="28">D46/C46*100</f>
        <v>-37.927557899874593</v>
      </c>
      <c r="F46" s="11"/>
      <c r="G46" s="11">
        <v>108273.30301999999</v>
      </c>
      <c r="H46" s="11">
        <v>129818.52413999999</v>
      </c>
      <c r="I46" s="11">
        <f t="shared" ref="I46:I51" si="29">G46-H46</f>
        <v>-21545.221120000002</v>
      </c>
      <c r="J46" s="11">
        <f t="shared" ref="J46:J51" si="30">I46/H46*100</f>
        <v>-16.59641508230753</v>
      </c>
      <c r="K46" s="11"/>
      <c r="L46" s="11">
        <v>99967.93726999998</v>
      </c>
      <c r="M46" s="11">
        <v>115993.75677000001</v>
      </c>
      <c r="N46" s="11">
        <f t="shared" ref="N46:N51" si="31">L46-M46</f>
        <v>-16025.819500000027</v>
      </c>
      <c r="O46" s="11">
        <f t="shared" ref="O46:O51" si="32">N46/M46*100</f>
        <v>-13.81610523381622</v>
      </c>
      <c r="P46" s="11"/>
      <c r="Q46" s="11">
        <v>249813.56488000002</v>
      </c>
      <c r="R46" s="11">
        <v>302975.03171000001</v>
      </c>
      <c r="S46" s="11">
        <f t="shared" ref="S46:S51" si="33">Q46-R46</f>
        <v>-53161.46682999999</v>
      </c>
      <c r="T46" s="11">
        <f t="shared" ref="T46:T51" si="34">S46/R46*100</f>
        <v>-17.546484451195568</v>
      </c>
      <c r="U46" s="11"/>
      <c r="V46" s="11">
        <v>51352.99394</v>
      </c>
      <c r="W46" s="11">
        <v>69626.711290000007</v>
      </c>
      <c r="X46" s="11">
        <f t="shared" ref="X46:X51" si="35">V46-W46</f>
        <v>-18273.717350000006</v>
      </c>
      <c r="Y46" s="11">
        <f t="shared" ref="Y46:Y51" si="36">X46/W46*100</f>
        <v>-26.245268534785055</v>
      </c>
      <c r="Z46" s="11"/>
      <c r="AA46" s="11">
        <v>81807.362170000008</v>
      </c>
      <c r="AB46" s="11">
        <v>133645.6214</v>
      </c>
      <c r="AC46" s="11">
        <f t="shared" ref="AC46:AC51" si="37">AA46-AB46</f>
        <v>-51838.259229999996</v>
      </c>
      <c r="AD46" s="11">
        <f t="shared" ref="AD46:AD51" si="38">AC46/AB46*100</f>
        <v>-38.787847059237805</v>
      </c>
      <c r="AE46" s="11"/>
      <c r="AF46" s="11">
        <v>233788.17347000001</v>
      </c>
      <c r="AG46" s="11">
        <v>330384.20092999999</v>
      </c>
      <c r="AH46" s="11">
        <f t="shared" ref="AH46:AH51" si="39">AF46-AG46</f>
        <v>-96596.027459999983</v>
      </c>
      <c r="AI46" s="11">
        <f t="shared" ref="AI46:AI51" si="40">AH46/AG46*100</f>
        <v>-29.237483871229735</v>
      </c>
      <c r="AJ46" s="11"/>
      <c r="AK46" s="11">
        <v>102823.35471</v>
      </c>
      <c r="AL46" s="11">
        <v>121168.92232000003</v>
      </c>
      <c r="AM46" s="11">
        <f t="shared" ref="AM46:AM51" si="41">AK46-AL46</f>
        <v>-18345.567610000027</v>
      </c>
      <c r="AN46" s="11">
        <f t="shared" ref="AN46:AN51" si="42">AM46/AL46*100</f>
        <v>-15.140489210220471</v>
      </c>
      <c r="AO46" s="11"/>
      <c r="AP46" s="11">
        <v>74417.642359999998</v>
      </c>
      <c r="AQ46" s="11">
        <v>101137.11818</v>
      </c>
      <c r="AR46" s="11">
        <f t="shared" ref="AR46:AR51" si="43">AP46-AQ46</f>
        <v>-26719.475820000007</v>
      </c>
      <c r="AS46" s="11">
        <f t="shared" ref="AS46:AS51" si="44">AR46/AQ46*100</f>
        <v>-26.419059887039392</v>
      </c>
      <c r="AT46" s="11"/>
      <c r="AU46" s="11">
        <v>80788.544330000019</v>
      </c>
      <c r="AV46" s="11">
        <v>120036.65254</v>
      </c>
      <c r="AW46" s="11">
        <f t="shared" ref="AW46:AW51" si="45">AU46-AV46</f>
        <v>-39248.108209999977</v>
      </c>
      <c r="AX46" s="11">
        <f t="shared" ref="AX46:AX51" si="46">AW46/AV46*100</f>
        <v>-32.696770011077462</v>
      </c>
      <c r="AY46" s="11"/>
      <c r="AZ46" s="11">
        <v>105012.48036000002</v>
      </c>
      <c r="BA46" s="11">
        <v>138518.71925999998</v>
      </c>
      <c r="BB46" s="11">
        <f t="shared" ref="BB46:BB51" si="47">AZ46-BA46</f>
        <v>-33506.238899999968</v>
      </c>
      <c r="BC46" s="11">
        <f t="shared" ref="BC46:BC51" si="48">BB46/BA46*100</f>
        <v>-24.188960942606371</v>
      </c>
      <c r="BD46" s="11"/>
      <c r="BE46" s="11">
        <f>L46+Q46+V46+AA46+AF46+AZ46+AP46+AU46+G46+AK46+B46</f>
        <v>1233752.8595300002</v>
      </c>
      <c r="BF46" s="11">
        <f>M46+R46+W46+AB46+AG46+BA46+AQ46+AV46+H46+AL46+C46</f>
        <v>1636941.00006</v>
      </c>
      <c r="BG46" s="11">
        <f t="shared" ref="BG46:BG51" si="49">BE46-BF46</f>
        <v>-403188.14052999974</v>
      </c>
      <c r="BH46" s="11">
        <f t="shared" ref="BH46:BH51" si="50">BG46/BF46*100</f>
        <v>-24.630584762384313</v>
      </c>
      <c r="BI46" s="14"/>
      <c r="BJ46" s="14"/>
      <c r="BK46" s="14"/>
      <c r="BL46" s="14"/>
    </row>
    <row r="47" spans="1:64" ht="15" customHeight="1" x14ac:dyDescent="0.25">
      <c r="A47" s="2" t="s">
        <v>54</v>
      </c>
      <c r="B47" s="20">
        <f>B46/(B20/6)</f>
        <v>1.2662701839026569</v>
      </c>
      <c r="C47" s="20">
        <f>C46/(C20/6)</f>
        <v>1.6229279908392433</v>
      </c>
      <c r="D47" s="20">
        <f t="shared" si="27"/>
        <v>-0.35665780693658644</v>
      </c>
      <c r="E47" s="11">
        <f t="shared" si="28"/>
        <v>-21.97619419652456</v>
      </c>
      <c r="F47" s="20"/>
      <c r="G47" s="20">
        <f>G46/(G20/6)</f>
        <v>1.2451868954686642</v>
      </c>
      <c r="H47" s="20">
        <f>H46/(H20/6)</f>
        <v>1.4386040093768468</v>
      </c>
      <c r="I47" s="20">
        <f t="shared" si="29"/>
        <v>-0.19341711390818261</v>
      </c>
      <c r="J47" s="11">
        <f t="shared" si="30"/>
        <v>-13.444777899094287</v>
      </c>
      <c r="K47" s="20"/>
      <c r="L47" s="20">
        <f>L46/(L20/6)</f>
        <v>1.2677882477136122</v>
      </c>
      <c r="M47" s="20">
        <f>M46/(M20/6)</f>
        <v>1.4938000276403767</v>
      </c>
      <c r="N47" s="20">
        <f t="shared" si="31"/>
        <v>-0.22601177992676447</v>
      </c>
      <c r="O47" s="11">
        <f t="shared" si="32"/>
        <v>-15.129989004202605</v>
      </c>
      <c r="P47" s="20"/>
      <c r="Q47" s="20">
        <f>Q46/(Q20/6)</f>
        <v>1.2518725777788469</v>
      </c>
      <c r="R47" s="20">
        <f>R46/(R20/6)</f>
        <v>1.4690420866069576</v>
      </c>
      <c r="S47" s="20">
        <f t="shared" si="33"/>
        <v>-0.2171695088281107</v>
      </c>
      <c r="T47" s="11">
        <f t="shared" si="34"/>
        <v>-14.783069240017928</v>
      </c>
      <c r="U47" s="20"/>
      <c r="V47" s="20">
        <f>V46/(V20/6)</f>
        <v>1.0807200748151913</v>
      </c>
      <c r="W47" s="20">
        <f>W46/(W20/6)</f>
        <v>1.300670372468524</v>
      </c>
      <c r="X47" s="20">
        <f t="shared" si="35"/>
        <v>-0.21995029765333274</v>
      </c>
      <c r="Y47" s="11">
        <f t="shared" si="36"/>
        <v>-16.910533391784128</v>
      </c>
      <c r="Z47" s="20"/>
      <c r="AA47" s="20">
        <f>AA46/(AA20/6)</f>
        <v>1.2320566915439064</v>
      </c>
      <c r="AB47" s="20">
        <f>AB46/(AB20/6)</f>
        <v>1.8113315288083673</v>
      </c>
      <c r="AC47" s="20">
        <f t="shared" si="37"/>
        <v>-0.57927483726446094</v>
      </c>
      <c r="AD47" s="11">
        <f t="shared" si="38"/>
        <v>-31.980608080374566</v>
      </c>
      <c r="AE47" s="20"/>
      <c r="AF47" s="11">
        <f>AF46/(AF20/6)</f>
        <v>1.0888734599551453</v>
      </c>
      <c r="AG47" s="11">
        <f>AG46/(AG20/6)</f>
        <v>1.543358593497681</v>
      </c>
      <c r="AH47" s="11">
        <f t="shared" si="39"/>
        <v>-0.45448513354253572</v>
      </c>
      <c r="AI47" s="11">
        <f t="shared" si="40"/>
        <v>-29.447798810809463</v>
      </c>
      <c r="AJ47" s="20"/>
      <c r="AK47" s="20">
        <f>AK46/(AK20/6)</f>
        <v>0.95762065088850212</v>
      </c>
      <c r="AL47" s="20">
        <f>AL46/(AL20/6)</f>
        <v>1.2054229440893049</v>
      </c>
      <c r="AM47" s="20">
        <f t="shared" si="41"/>
        <v>-0.24780229320080283</v>
      </c>
      <c r="AN47" s="11">
        <f t="shared" si="42"/>
        <v>-20.557290237080817</v>
      </c>
      <c r="AO47" s="20"/>
      <c r="AP47" s="20">
        <f>AP46/(AP20/6)</f>
        <v>1.1199126886039905</v>
      </c>
      <c r="AQ47" s="20">
        <f>AQ46/(AQ20/6)</f>
        <v>1.3609281771744395</v>
      </c>
      <c r="AR47" s="20">
        <f t="shared" si="43"/>
        <v>-0.24101548857044897</v>
      </c>
      <c r="AS47" s="11">
        <f t="shared" si="44"/>
        <v>-17.709640568310196</v>
      </c>
      <c r="AT47" s="20"/>
      <c r="AU47" s="20">
        <f>AU46/(AU20/6)</f>
        <v>0.95231095500815421</v>
      </c>
      <c r="AV47" s="20">
        <f>AV46/(AV20/6)</f>
        <v>1.4168864039918772</v>
      </c>
      <c r="AW47" s="20">
        <f t="shared" si="45"/>
        <v>-0.46457544898372294</v>
      </c>
      <c r="AX47" s="11">
        <f t="shared" si="46"/>
        <v>-32.788475326945566</v>
      </c>
      <c r="AY47" s="20"/>
      <c r="AZ47" s="20">
        <f>AZ46/(AZ20/6)</f>
        <v>1.0506228906921391</v>
      </c>
      <c r="BA47" s="20">
        <f>BA46/(BA20/6)</f>
        <v>1.699698792496303</v>
      </c>
      <c r="BB47" s="20">
        <f t="shared" si="47"/>
        <v>-0.64907590180416386</v>
      </c>
      <c r="BC47" s="11">
        <f t="shared" si="48"/>
        <v>-38.18770153098027</v>
      </c>
      <c r="BD47" s="20"/>
      <c r="BE47" s="20">
        <f>BE46/(BE20/6)</f>
        <v>1.1332487284569148</v>
      </c>
      <c r="BF47" s="20">
        <f>BF46/(BF20/6)</f>
        <v>1.4855170570957748</v>
      </c>
      <c r="BG47" s="20">
        <f t="shared" si="49"/>
        <v>-0.35226832863885993</v>
      </c>
      <c r="BH47" s="11">
        <f t="shared" si="50"/>
        <v>-23.713516243802264</v>
      </c>
      <c r="BI47" s="9"/>
    </row>
    <row r="48" spans="1:64" ht="15" customHeight="1" x14ac:dyDescent="0.25">
      <c r="A48" s="2" t="s">
        <v>55</v>
      </c>
      <c r="B48" s="9">
        <v>43932.840064999997</v>
      </c>
      <c r="C48" s="9">
        <v>44095.169379999999</v>
      </c>
      <c r="D48" s="9">
        <f t="shared" si="27"/>
        <v>-162.32931500000268</v>
      </c>
      <c r="E48" s="14">
        <f t="shared" si="28"/>
        <v>-0.36813400942196967</v>
      </c>
      <c r="F48" s="9"/>
      <c r="G48" s="9">
        <v>104828.99869166668</v>
      </c>
      <c r="H48" s="9">
        <v>92331.033076666659</v>
      </c>
      <c r="I48" s="9">
        <f t="shared" si="29"/>
        <v>12497.965615000023</v>
      </c>
      <c r="J48" s="14">
        <f t="shared" si="30"/>
        <v>13.536040049094211</v>
      </c>
      <c r="K48" s="9"/>
      <c r="L48" s="9">
        <v>76726.932104999985</v>
      </c>
      <c r="M48" s="9">
        <v>78754.266028333324</v>
      </c>
      <c r="N48" s="9">
        <f t="shared" si="31"/>
        <v>-2027.333923333339</v>
      </c>
      <c r="O48" s="14">
        <f t="shared" si="32"/>
        <v>-2.5742528317183067</v>
      </c>
      <c r="P48" s="22"/>
      <c r="Q48" s="9">
        <v>208566.51088666669</v>
      </c>
      <c r="R48" s="9">
        <v>197129.22460000002</v>
      </c>
      <c r="S48" s="9">
        <f t="shared" si="33"/>
        <v>11437.286286666669</v>
      </c>
      <c r="T48" s="14">
        <f t="shared" si="34"/>
        <v>5.8019232358237911</v>
      </c>
      <c r="U48" s="22"/>
      <c r="V48" s="9">
        <v>50365.894176666668</v>
      </c>
      <c r="W48" s="9">
        <v>47248.669336666666</v>
      </c>
      <c r="X48" s="9">
        <f t="shared" si="35"/>
        <v>3117.2248400000026</v>
      </c>
      <c r="Y48" s="14">
        <f t="shared" si="36"/>
        <v>6.5974870483409029</v>
      </c>
      <c r="Z48" s="9"/>
      <c r="AA48" s="9">
        <v>63129.182633333323</v>
      </c>
      <c r="AB48" s="9">
        <v>65058.745586666664</v>
      </c>
      <c r="AC48" s="9">
        <f t="shared" si="37"/>
        <v>-1929.5629533333413</v>
      </c>
      <c r="AD48" s="14">
        <f t="shared" si="38"/>
        <v>-2.9658778937920247</v>
      </c>
      <c r="AE48" s="22"/>
      <c r="AF48" s="14">
        <v>204593.68418666665</v>
      </c>
      <c r="AG48" s="14">
        <v>192186.34397166668</v>
      </c>
      <c r="AH48" s="14">
        <f t="shared" si="39"/>
        <v>12407.340214999975</v>
      </c>
      <c r="AI48" s="14">
        <f t="shared" si="40"/>
        <v>6.4558906520585779</v>
      </c>
      <c r="AK48" s="9">
        <v>113476.24293999998</v>
      </c>
      <c r="AL48" s="9">
        <v>98429.401561666673</v>
      </c>
      <c r="AM48" s="9">
        <f t="shared" si="41"/>
        <v>15046.841378333309</v>
      </c>
      <c r="AN48" s="14">
        <f t="shared" si="42"/>
        <v>15.286937784444788</v>
      </c>
      <c r="AO48" s="22"/>
      <c r="AP48" s="9">
        <v>81474.729826666662</v>
      </c>
      <c r="AQ48" s="9">
        <v>78280.179701666668</v>
      </c>
      <c r="AR48" s="9">
        <f t="shared" si="43"/>
        <v>3194.5501249999943</v>
      </c>
      <c r="AS48" s="14">
        <f t="shared" si="44"/>
        <v>4.0809182313770025</v>
      </c>
      <c r="AT48" s="9"/>
      <c r="AU48" s="9">
        <v>86600.579208333322</v>
      </c>
      <c r="AV48" s="9">
        <v>72308.737223333344</v>
      </c>
      <c r="AW48" s="9">
        <f t="shared" si="45"/>
        <v>14291.841984999977</v>
      </c>
      <c r="AX48" s="14">
        <f t="shared" si="46"/>
        <v>19.765027759865422</v>
      </c>
      <c r="AY48" s="22"/>
      <c r="AZ48" s="9">
        <v>99044.799811666657</v>
      </c>
      <c r="BA48" s="9">
        <v>67066.557653333337</v>
      </c>
      <c r="BB48" s="9">
        <f t="shared" si="47"/>
        <v>31978.24215833332</v>
      </c>
      <c r="BC48" s="14">
        <f t="shared" si="48"/>
        <v>47.681353087523405</v>
      </c>
      <c r="BD48" s="22"/>
      <c r="BE48" s="9">
        <f t="shared" ref="BE48:BF50" si="51">L48+Q48+V48+AA48+AF48+AZ48+AP48+AU48+G48+AK48+B48</f>
        <v>1132740.3945316668</v>
      </c>
      <c r="BF48" s="9">
        <f t="shared" si="51"/>
        <v>1032888.32812</v>
      </c>
      <c r="BG48" s="9">
        <f t="shared" si="49"/>
        <v>99852.066411666805</v>
      </c>
      <c r="BH48" s="14">
        <f t="shared" si="50"/>
        <v>9.66726641140494</v>
      </c>
      <c r="BI48" s="9" t="s">
        <v>33</v>
      </c>
    </row>
    <row r="49" spans="1:64" ht="15" customHeight="1" x14ac:dyDescent="0.25">
      <c r="A49" s="2" t="s">
        <v>56</v>
      </c>
      <c r="B49" s="9">
        <v>580.17999999999995</v>
      </c>
      <c r="C49" s="9">
        <v>459.84359000000001</v>
      </c>
      <c r="D49" s="9">
        <f t="shared" si="27"/>
        <v>120.33640999999994</v>
      </c>
      <c r="E49" s="14">
        <f t="shared" si="28"/>
        <v>26.168987154958479</v>
      </c>
      <c r="F49" s="9"/>
      <c r="G49" s="9">
        <v>4831.2264800000003</v>
      </c>
      <c r="H49" s="9">
        <v>2640.5756699999997</v>
      </c>
      <c r="I49" s="9">
        <f t="shared" si="29"/>
        <v>2190.6508100000005</v>
      </c>
      <c r="J49" s="14">
        <f t="shared" si="30"/>
        <v>82.961107113434878</v>
      </c>
      <c r="K49" s="9"/>
      <c r="L49" s="9">
        <v>1601.8151200000002</v>
      </c>
      <c r="M49" s="9">
        <v>3476.24388</v>
      </c>
      <c r="N49" s="9">
        <f t="shared" si="31"/>
        <v>-1874.4287599999998</v>
      </c>
      <c r="O49" s="14">
        <f t="shared" si="32"/>
        <v>-53.921094857130669</v>
      </c>
      <c r="P49" s="22"/>
      <c r="Q49" s="9">
        <v>20.264950000000002</v>
      </c>
      <c r="R49" s="9">
        <v>9.2899999999999991</v>
      </c>
      <c r="S49" s="9">
        <f t="shared" si="33"/>
        <v>10.974950000000003</v>
      </c>
      <c r="T49" s="14">
        <f t="shared" si="34"/>
        <v>118.13724434876217</v>
      </c>
      <c r="U49" s="22"/>
      <c r="V49" s="9">
        <v>311.29669999999999</v>
      </c>
      <c r="W49" s="9">
        <v>241.7029</v>
      </c>
      <c r="X49" s="9">
        <f t="shared" si="35"/>
        <v>69.593799999999987</v>
      </c>
      <c r="Y49" s="14">
        <f t="shared" si="36"/>
        <v>28.793117500865726</v>
      </c>
      <c r="Z49" s="9"/>
      <c r="AA49" s="9">
        <v>1993.20083</v>
      </c>
      <c r="AB49" s="9">
        <v>1384.7763400000001</v>
      </c>
      <c r="AC49" s="9">
        <f t="shared" si="37"/>
        <v>608.42448999999988</v>
      </c>
      <c r="AD49" s="14">
        <f t="shared" si="38"/>
        <v>43.936661280622388</v>
      </c>
      <c r="AE49" s="22"/>
      <c r="AF49" s="14">
        <v>1881.88327</v>
      </c>
      <c r="AG49" s="14">
        <v>2056.4343199999998</v>
      </c>
      <c r="AH49" s="14">
        <f t="shared" si="39"/>
        <v>-174.5510499999998</v>
      </c>
      <c r="AI49" s="14">
        <f t="shared" si="40"/>
        <v>-8.4880440042451646</v>
      </c>
      <c r="AJ49" s="9"/>
      <c r="AK49" s="9">
        <v>6392.5551500000001</v>
      </c>
      <c r="AL49" s="9">
        <v>5073.1522500000001</v>
      </c>
      <c r="AM49" s="9">
        <f t="shared" si="41"/>
        <v>1319.4029</v>
      </c>
      <c r="AN49" s="14">
        <f t="shared" si="42"/>
        <v>26.007555755891222</v>
      </c>
      <c r="AO49" s="23"/>
      <c r="AP49" s="9">
        <v>802.74181999999996</v>
      </c>
      <c r="AQ49" s="9">
        <v>561.12522000000001</v>
      </c>
      <c r="AR49" s="9">
        <f t="shared" si="43"/>
        <v>241.61659999999995</v>
      </c>
      <c r="AS49" s="14">
        <f t="shared" si="44"/>
        <v>43.059301451465672</v>
      </c>
      <c r="AT49" s="9"/>
      <c r="AU49" s="9">
        <v>5.0888500000000008</v>
      </c>
      <c r="AV49" s="9">
        <v>29.460240000000002</v>
      </c>
      <c r="AW49" s="9">
        <f t="shared" si="45"/>
        <v>-24.371390000000002</v>
      </c>
      <c r="AX49" s="14">
        <f t="shared" si="46"/>
        <v>-82.726379690050038</v>
      </c>
      <c r="AY49" s="22"/>
      <c r="AZ49" s="9">
        <v>47.900599999999997</v>
      </c>
      <c r="BA49" s="9">
        <v>44.070250000000001</v>
      </c>
      <c r="BB49" s="9">
        <f t="shared" si="47"/>
        <v>3.8303499999999957</v>
      </c>
      <c r="BC49" s="14">
        <f t="shared" si="48"/>
        <v>8.6914641963682886</v>
      </c>
      <c r="BD49" s="22"/>
      <c r="BE49" s="9">
        <f>L49+Q49+V49+AA49+AF49+AZ49+AP49+AU49+G49+AK49+B49</f>
        <v>18468.153770000001</v>
      </c>
      <c r="BF49" s="9">
        <f t="shared" si="51"/>
        <v>15976.674660000001</v>
      </c>
      <c r="BG49" s="9">
        <f t="shared" si="49"/>
        <v>2491.4791100000002</v>
      </c>
      <c r="BH49" s="14">
        <f t="shared" si="50"/>
        <v>15.594478594709022</v>
      </c>
      <c r="BI49" s="9"/>
    </row>
    <row r="50" spans="1:64" ht="15" customHeight="1" x14ac:dyDescent="0.25">
      <c r="A50" s="8" t="s">
        <v>57</v>
      </c>
      <c r="B50" s="9">
        <v>4925.7436900000002</v>
      </c>
      <c r="C50" s="9">
        <v>6296.2178500000009</v>
      </c>
      <c r="D50" s="9">
        <f t="shared" si="27"/>
        <v>-1370.4741600000007</v>
      </c>
      <c r="E50" s="14">
        <f t="shared" si="28"/>
        <v>-21.76662549883023</v>
      </c>
      <c r="F50" s="9"/>
      <c r="G50" s="9">
        <v>11749.468920000001</v>
      </c>
      <c r="H50" s="9">
        <v>13991.095660000001</v>
      </c>
      <c r="I50" s="9">
        <f t="shared" si="29"/>
        <v>-2241.6267399999997</v>
      </c>
      <c r="J50" s="14">
        <f t="shared" si="30"/>
        <v>-16.021809831582551</v>
      </c>
      <c r="K50" s="9"/>
      <c r="L50" s="9">
        <v>10337.52025</v>
      </c>
      <c r="M50" s="9">
        <v>12720.724569999998</v>
      </c>
      <c r="N50" s="9">
        <f t="shared" si="31"/>
        <v>-2383.2043199999989</v>
      </c>
      <c r="O50" s="14">
        <f t="shared" si="32"/>
        <v>-18.734815826611353</v>
      </c>
      <c r="P50" s="22"/>
      <c r="Q50" s="9">
        <v>29930.957310000002</v>
      </c>
      <c r="R50" s="9">
        <v>38219.501170000003</v>
      </c>
      <c r="S50" s="9">
        <f t="shared" si="33"/>
        <v>-8288.5438600000016</v>
      </c>
      <c r="T50" s="14">
        <f t="shared" si="34"/>
        <v>-21.686687701999645</v>
      </c>
      <c r="U50" s="22"/>
      <c r="V50" s="9">
        <v>7424.4459500000003</v>
      </c>
      <c r="W50" s="9">
        <v>7537.7348099999999</v>
      </c>
      <c r="X50" s="9">
        <f t="shared" si="35"/>
        <v>-113.28885999999966</v>
      </c>
      <c r="Y50" s="14">
        <f t="shared" si="36"/>
        <v>-1.5029562972911177</v>
      </c>
      <c r="Z50" s="9"/>
      <c r="AA50" s="9">
        <v>10029.312689999999</v>
      </c>
      <c r="AB50" s="9">
        <v>10494.901149999998</v>
      </c>
      <c r="AC50" s="9">
        <f>AA50-AB50</f>
        <v>-465.58845999999903</v>
      </c>
      <c r="AD50" s="14">
        <f>AC50/AB50*100</f>
        <v>-4.436330112551838</v>
      </c>
      <c r="AE50" s="22"/>
      <c r="AF50" s="14">
        <v>23186.491970000003</v>
      </c>
      <c r="AG50" s="14">
        <v>31063.398579999997</v>
      </c>
      <c r="AH50" s="14">
        <f t="shared" si="39"/>
        <v>-7876.9066099999945</v>
      </c>
      <c r="AI50" s="14">
        <f t="shared" si="40"/>
        <v>-25.357517110415273</v>
      </c>
      <c r="AJ50" s="9"/>
      <c r="AK50" s="9">
        <v>12424.236630000003</v>
      </c>
      <c r="AL50" s="9">
        <v>16370.41576</v>
      </c>
      <c r="AM50" s="9">
        <f t="shared" si="41"/>
        <v>-3946.1791299999968</v>
      </c>
      <c r="AN50" s="14">
        <f t="shared" si="42"/>
        <v>-24.10555228317547</v>
      </c>
      <c r="AO50" s="23"/>
      <c r="AP50" s="9">
        <v>10568.548640000001</v>
      </c>
      <c r="AQ50" s="9">
        <v>12817.707069999999</v>
      </c>
      <c r="AR50" s="9">
        <f t="shared" si="43"/>
        <v>-2249.1584299999977</v>
      </c>
      <c r="AS50" s="14">
        <f t="shared" si="44"/>
        <v>-17.547275949722557</v>
      </c>
      <c r="AT50" s="9"/>
      <c r="AU50" s="9">
        <v>10020.744429999999</v>
      </c>
      <c r="AV50" s="9">
        <v>12415.634110000001</v>
      </c>
      <c r="AW50" s="9">
        <f>AU50-AV50</f>
        <v>-2394.889680000002</v>
      </c>
      <c r="AX50" s="14">
        <f t="shared" si="46"/>
        <v>-19.289306198795529</v>
      </c>
      <c r="AY50" s="22"/>
      <c r="AZ50" s="9">
        <v>12017.869989999999</v>
      </c>
      <c r="BA50" s="9">
        <v>9273.3205999999991</v>
      </c>
      <c r="BB50" s="9">
        <f t="shared" si="47"/>
        <v>2744.5493900000001</v>
      </c>
      <c r="BC50" s="14">
        <f t="shared" si="48"/>
        <v>29.596187907058884</v>
      </c>
      <c r="BD50" s="22"/>
      <c r="BE50" s="9">
        <f>L50+Q50+V50+AA50+AF50+AZ50+AP50+AU50+G50+AK50+B50</f>
        <v>142615.34047</v>
      </c>
      <c r="BF50" s="9">
        <f t="shared" si="51"/>
        <v>171200.65133000002</v>
      </c>
      <c r="BG50" s="9">
        <f t="shared" si="49"/>
        <v>-28585.310860000027</v>
      </c>
      <c r="BH50" s="14">
        <f t="shared" si="50"/>
        <v>-16.696963847935393</v>
      </c>
      <c r="BI50" s="9"/>
    </row>
    <row r="51" spans="1:64" ht="15" hidden="1" customHeight="1" x14ac:dyDescent="0.25">
      <c r="A51" s="8" t="s">
        <v>58</v>
      </c>
      <c r="B51" s="20"/>
      <c r="C51" s="20"/>
      <c r="D51" s="20">
        <f t="shared" si="27"/>
        <v>0</v>
      </c>
      <c r="E51" s="11" t="e">
        <f t="shared" si="28"/>
        <v>#DIV/0!</v>
      </c>
      <c r="F51" s="20"/>
      <c r="G51" s="20"/>
      <c r="H51" s="20"/>
      <c r="I51" s="20">
        <f t="shared" si="29"/>
        <v>0</v>
      </c>
      <c r="J51" s="11" t="e">
        <f t="shared" si="30"/>
        <v>#DIV/0!</v>
      </c>
      <c r="K51" s="20"/>
      <c r="L51" s="20"/>
      <c r="M51" s="20"/>
      <c r="N51" s="20">
        <f t="shared" si="31"/>
        <v>0</v>
      </c>
      <c r="O51" s="11" t="e">
        <f t="shared" si="32"/>
        <v>#DIV/0!</v>
      </c>
      <c r="P51" s="20"/>
      <c r="Q51" s="20"/>
      <c r="R51" s="20"/>
      <c r="S51" s="20">
        <f t="shared" si="33"/>
        <v>0</v>
      </c>
      <c r="T51" s="11" t="e">
        <f t="shared" si="34"/>
        <v>#DIV/0!</v>
      </c>
      <c r="U51" s="20"/>
      <c r="V51" s="20"/>
      <c r="W51" s="20"/>
      <c r="X51" s="20">
        <f t="shared" si="35"/>
        <v>0</v>
      </c>
      <c r="Y51" s="11" t="e">
        <f t="shared" si="36"/>
        <v>#DIV/0!</v>
      </c>
      <c r="Z51" s="20"/>
      <c r="AA51" s="20"/>
      <c r="AB51" s="20"/>
      <c r="AC51" s="20">
        <f t="shared" si="37"/>
        <v>0</v>
      </c>
      <c r="AD51" s="11" t="e">
        <f t="shared" si="38"/>
        <v>#DIV/0!</v>
      </c>
      <c r="AE51" s="20"/>
      <c r="AF51" s="11"/>
      <c r="AG51" s="11"/>
      <c r="AH51" s="11">
        <f t="shared" si="39"/>
        <v>0</v>
      </c>
      <c r="AI51" s="11" t="e">
        <f t="shared" si="40"/>
        <v>#DIV/0!</v>
      </c>
      <c r="AJ51" s="20"/>
      <c r="AK51" s="20"/>
      <c r="AL51" s="20"/>
      <c r="AM51" s="20">
        <f t="shared" si="41"/>
        <v>0</v>
      </c>
      <c r="AN51" s="11" t="e">
        <f t="shared" si="42"/>
        <v>#DIV/0!</v>
      </c>
      <c r="AO51" s="20"/>
      <c r="AP51" s="20"/>
      <c r="AQ51" s="20"/>
      <c r="AR51" s="20">
        <f t="shared" si="43"/>
        <v>0</v>
      </c>
      <c r="AS51" s="11" t="e">
        <f t="shared" si="44"/>
        <v>#DIV/0!</v>
      </c>
      <c r="AT51" s="20"/>
      <c r="AU51" s="20"/>
      <c r="AV51" s="20"/>
      <c r="AW51" s="20">
        <f t="shared" si="45"/>
        <v>0</v>
      </c>
      <c r="AX51" s="11" t="e">
        <f t="shared" si="46"/>
        <v>#DIV/0!</v>
      </c>
      <c r="AY51" s="20"/>
      <c r="AZ51" s="20"/>
      <c r="BA51" s="20"/>
      <c r="BB51" s="20">
        <f t="shared" si="47"/>
        <v>0</v>
      </c>
      <c r="BC51" s="11" t="e">
        <f t="shared" si="48"/>
        <v>#DIV/0!</v>
      </c>
      <c r="BD51" s="20"/>
      <c r="BE51" s="20">
        <f>L51+Q51+V51+AA51+AF51+AZ51+AP51+AU51+G51+AK51+B51</f>
        <v>0</v>
      </c>
      <c r="BF51" s="20">
        <f>M51+R51+W51+AB51+AG51+BA51+AQ51+AV51+H51+AL51+C51</f>
        <v>0</v>
      </c>
      <c r="BG51" s="20">
        <f t="shared" si="49"/>
        <v>0</v>
      </c>
      <c r="BH51" s="11" t="e">
        <f t="shared" si="50"/>
        <v>#DIV/0!</v>
      </c>
      <c r="BI51" s="9"/>
    </row>
    <row r="52" spans="1:64" ht="12" customHeight="1" x14ac:dyDescent="0.25">
      <c r="B52" s="20"/>
      <c r="C52" s="20"/>
      <c r="D52" s="20"/>
      <c r="E52" s="11"/>
      <c r="F52" s="20"/>
      <c r="G52" s="20"/>
      <c r="H52" s="20"/>
      <c r="I52" s="20"/>
      <c r="J52" s="11"/>
      <c r="K52" s="20"/>
      <c r="L52" s="20"/>
      <c r="M52" s="20"/>
      <c r="N52" s="20"/>
      <c r="O52" s="11"/>
      <c r="P52" s="20"/>
      <c r="Q52" s="20"/>
      <c r="R52" s="20"/>
      <c r="S52" s="20"/>
      <c r="T52" s="11"/>
      <c r="U52" s="20"/>
      <c r="V52" s="20"/>
      <c r="W52" s="20"/>
      <c r="X52" s="20"/>
      <c r="Y52" s="11"/>
      <c r="Z52" s="20"/>
      <c r="AA52" s="20"/>
      <c r="AB52" s="20"/>
      <c r="AC52" s="20"/>
      <c r="AD52" s="11"/>
      <c r="AE52" s="20"/>
      <c r="AF52" s="11"/>
      <c r="AG52" s="11"/>
      <c r="AH52" s="11"/>
      <c r="AI52" s="11"/>
      <c r="AJ52" s="20"/>
      <c r="AK52" s="20"/>
      <c r="AL52" s="20"/>
      <c r="AM52" s="20"/>
      <c r="AN52" s="11"/>
      <c r="AO52" s="21"/>
      <c r="AP52" s="20"/>
      <c r="AQ52" s="20"/>
      <c r="AR52" s="20"/>
      <c r="AS52" s="11"/>
      <c r="AT52" s="20"/>
      <c r="AU52" s="20"/>
      <c r="AV52" s="20"/>
      <c r="AW52" s="20"/>
      <c r="AX52" s="11"/>
      <c r="AY52" s="20"/>
      <c r="AZ52" s="20"/>
      <c r="BA52" s="20"/>
      <c r="BB52" s="20"/>
      <c r="BC52" s="11"/>
      <c r="BD52" s="20"/>
      <c r="BE52" s="20"/>
      <c r="BF52" s="20"/>
      <c r="BG52" s="20"/>
      <c r="BH52" s="11"/>
      <c r="BI52" s="9"/>
    </row>
    <row r="53" spans="1:64" ht="20.100000000000001" customHeight="1" x14ac:dyDescent="0.3">
      <c r="A53" s="1" t="s">
        <v>59</v>
      </c>
      <c r="B53" s="20"/>
      <c r="C53" s="20"/>
      <c r="D53" s="20"/>
      <c r="E53" s="11"/>
      <c r="F53" s="20"/>
      <c r="G53" s="20"/>
      <c r="H53" s="20"/>
      <c r="I53" s="20"/>
      <c r="J53" s="11"/>
      <c r="K53" s="20"/>
      <c r="L53" s="20"/>
      <c r="M53" s="20"/>
      <c r="N53" s="20"/>
      <c r="O53" s="11"/>
      <c r="P53" s="20"/>
      <c r="Q53" s="20"/>
      <c r="R53" s="20"/>
      <c r="S53" s="20"/>
      <c r="T53" s="11"/>
      <c r="U53" s="20"/>
      <c r="V53" s="20"/>
      <c r="W53" s="20"/>
      <c r="X53" s="20"/>
      <c r="Y53" s="11"/>
      <c r="Z53" s="20"/>
      <c r="AA53" s="20"/>
      <c r="AB53" s="20"/>
      <c r="AC53" s="20"/>
      <c r="AD53" s="11"/>
      <c r="AE53" s="20"/>
      <c r="AF53" s="11"/>
      <c r="AG53" s="11"/>
      <c r="AH53" s="11"/>
      <c r="AI53" s="11"/>
      <c r="AJ53" s="20"/>
      <c r="AK53" s="20"/>
      <c r="AL53" s="20"/>
      <c r="AM53" s="20"/>
      <c r="AN53" s="11"/>
      <c r="AO53" s="20"/>
      <c r="AP53" s="20"/>
      <c r="AQ53" s="20"/>
      <c r="AR53" s="20"/>
      <c r="AS53" s="11"/>
      <c r="AT53" s="20"/>
      <c r="AU53" s="20"/>
      <c r="AV53" s="20"/>
      <c r="AW53" s="20"/>
      <c r="AX53" s="11"/>
      <c r="AY53" s="20"/>
      <c r="AZ53" s="20"/>
      <c r="BA53" s="20"/>
      <c r="BB53" s="20"/>
      <c r="BC53" s="11"/>
      <c r="BD53" s="20"/>
      <c r="BE53" s="20"/>
      <c r="BF53" s="20"/>
      <c r="BG53" s="20"/>
      <c r="BH53" s="11"/>
      <c r="BI53" s="9"/>
    </row>
    <row r="54" spans="1:64" ht="15" customHeight="1" x14ac:dyDescent="0.25">
      <c r="A54" s="8" t="s">
        <v>60</v>
      </c>
      <c r="B54" s="11">
        <f>+'[5]financial profile(mcso)'!$D$106</f>
        <v>85891.991309999998</v>
      </c>
      <c r="C54" s="11">
        <f>+'[6]financial profile(mcso)'!$D$106</f>
        <v>83166.962310000003</v>
      </c>
      <c r="D54" s="11">
        <f>B54-C54</f>
        <v>2725.028999999995</v>
      </c>
      <c r="E54" s="11">
        <f>D54/C54*100</f>
        <v>3.2765763282811848</v>
      </c>
      <c r="F54" s="11"/>
      <c r="G54" s="11">
        <f>+'[5]financial profile(mcso)'!$D$107</f>
        <v>176068.14966999998</v>
      </c>
      <c r="H54" s="11">
        <f>+'[6]financial profile(mcso)'!$D$107</f>
        <v>164145.79256</v>
      </c>
      <c r="I54" s="11">
        <f>G54-H54</f>
        <v>11922.357109999983</v>
      </c>
      <c r="J54" s="11">
        <f>I54/H54*100</f>
        <v>7.263273047734085</v>
      </c>
      <c r="K54" s="11"/>
      <c r="L54" s="11">
        <f>+'[5]financial profile(mcso)'!$D$108</f>
        <v>186791.43737</v>
      </c>
      <c r="M54" s="11">
        <f>+'[6]financial profile(mcso)'!$D$108</f>
        <v>176461.91208000001</v>
      </c>
      <c r="N54" s="11">
        <f>L54-M54</f>
        <v>10329.52528999999</v>
      </c>
      <c r="O54" s="11">
        <f>N54/M54*100</f>
        <v>5.8536854600765302</v>
      </c>
      <c r="P54" s="11"/>
      <c r="Q54" s="11">
        <f>+'[5]financial profile(mcso)'!$D$109</f>
        <v>41431.950240000006</v>
      </c>
      <c r="R54" s="11">
        <f>+'[6]financial profile(mcso)'!$D$109</f>
        <v>41431.950240000006</v>
      </c>
      <c r="S54" s="11">
        <f>Q54-R54</f>
        <v>0</v>
      </c>
      <c r="T54" s="11">
        <f>S54/R54*100</f>
        <v>0</v>
      </c>
      <c r="U54" s="11"/>
      <c r="V54" s="11">
        <f>+'[5]financial profile(mcso)'!$D$110</f>
        <v>108481.82615000001</v>
      </c>
      <c r="W54" s="11">
        <f>+'[6]financial profile(mcso)'!$D$110</f>
        <v>100227.68715000001</v>
      </c>
      <c r="X54" s="11">
        <f>V54-W54</f>
        <v>8254.1389999999956</v>
      </c>
      <c r="Y54" s="11">
        <f>X54/W54*100</f>
        <v>8.2353880795901357</v>
      </c>
      <c r="Z54" s="11"/>
      <c r="AA54" s="11">
        <f>+'[5]financial profile(mcso)'!$D$111</f>
        <v>62538.937579999998</v>
      </c>
      <c r="AB54" s="11">
        <f>+'[6]financial profile(mcso)'!$D$111</f>
        <v>57168.721579999998</v>
      </c>
      <c r="AC54" s="11">
        <f>AA54-AB54</f>
        <v>5370.2160000000003</v>
      </c>
      <c r="AD54" s="11">
        <f>AC54/AB54*100</f>
        <v>9.393626185054881</v>
      </c>
      <c r="AE54" s="11"/>
      <c r="AF54" s="11">
        <f>+'[5]financial profile(mcso)'!$D$112</f>
        <v>198337.68025999999</v>
      </c>
      <c r="AG54" s="11">
        <f>+'[6]financial profile(mcso)'!$D$112</f>
        <v>177753.44026</v>
      </c>
      <c r="AH54" s="11">
        <f>AF54-AG54</f>
        <v>20584.239999999991</v>
      </c>
      <c r="AI54" s="11">
        <f>AH54/AG54*100</f>
        <v>11.580220315225077</v>
      </c>
      <c r="AJ54" s="11"/>
      <c r="AK54" s="11">
        <f>+'[5]financial profile(mcso)'!$D$113</f>
        <v>261387.69055</v>
      </c>
      <c r="AL54" s="11">
        <f>+'[6]financial profile(mcso)'!$D$113</f>
        <v>235140.46655000001</v>
      </c>
      <c r="AM54" s="11">
        <f>AK54-AL54</f>
        <v>26247.223999999987</v>
      </c>
      <c r="AN54" s="11">
        <f>AM54/AL54*100</f>
        <v>11.162359412270199</v>
      </c>
      <c r="AO54" s="11"/>
      <c r="AP54" s="11">
        <f>+'[5]financial profile(mcso)'!$D$114</f>
        <v>129234.57670999999</v>
      </c>
      <c r="AQ54" s="11">
        <f>+'[6]financial profile(mcso)'!$D$114</f>
        <v>120549.40070999999</v>
      </c>
      <c r="AR54" s="11">
        <f>AP54-AQ54</f>
        <v>8685.1760000000068</v>
      </c>
      <c r="AS54" s="11">
        <f>AR54/AQ54*100</f>
        <v>7.2046612831311583</v>
      </c>
      <c r="AT54" s="11"/>
      <c r="AU54" s="11">
        <f>+'[5]financial profile(mcso)'!$D$115</f>
        <v>56195.52175</v>
      </c>
      <c r="AV54" s="11">
        <f>+'[6]financial profile(mcso)'!$D$115</f>
        <v>50253.349750000001</v>
      </c>
      <c r="AW54" s="11">
        <f>AU54-AV54</f>
        <v>5942.1719999999987</v>
      </c>
      <c r="AX54" s="11">
        <f>AW54/AV54*100</f>
        <v>11.82442967396417</v>
      </c>
      <c r="AY54" s="11"/>
      <c r="AZ54" s="11">
        <f>+'[5]financial profile(mcso)'!$D$116</f>
        <v>57654.070359999998</v>
      </c>
      <c r="BA54" s="11">
        <f>+'[6]financial profile(mcso)'!$D$116</f>
        <v>45887.09837</v>
      </c>
      <c r="BB54" s="11">
        <f>AZ54-BA54</f>
        <v>11766.971989999998</v>
      </c>
      <c r="BC54" s="11">
        <f>BB54/BA54*100</f>
        <v>25.643312408031864</v>
      </c>
      <c r="BD54" s="11"/>
      <c r="BE54" s="11">
        <f>L54+Q54+V54+AA54+AF54+AZ54+AP54+AU54+G54+AK54+B54</f>
        <v>1364013.8319499998</v>
      </c>
      <c r="BF54" s="11">
        <f>M54+R54+W54+AB54+AG54+BA54+AQ54+AV54+H54+AL54+C54</f>
        <v>1252186.7815600003</v>
      </c>
      <c r="BG54" s="11">
        <f>BE54-BF54</f>
        <v>111827.05038999952</v>
      </c>
      <c r="BH54" s="11">
        <f>BG54/BF54*100</f>
        <v>8.9305407177899649</v>
      </c>
      <c r="BI54" s="14"/>
      <c r="BJ54" s="14"/>
      <c r="BK54" s="14"/>
    </row>
    <row r="55" spans="1:64" ht="15" customHeight="1" x14ac:dyDescent="0.25">
      <c r="A55" s="8" t="s">
        <v>61</v>
      </c>
      <c r="B55" s="11">
        <f>+'[5]financial profile(mcso)'!$E$106</f>
        <v>87932.459140000006</v>
      </c>
      <c r="C55" s="11">
        <f>+'[6]financial profile(mcso)'!$E$106</f>
        <v>85207.413140000004</v>
      </c>
      <c r="D55" s="11">
        <f>B55-C55</f>
        <v>2725.0460000000021</v>
      </c>
      <c r="E55" s="11">
        <f>D55/C55*100</f>
        <v>3.1981325328145056</v>
      </c>
      <c r="F55" s="11"/>
      <c r="G55" s="11">
        <f>+'[5]financial profile(mcso)'!$E$107</f>
        <v>181947.71331999998</v>
      </c>
      <c r="H55" s="11">
        <f>+'[6]financial profile(mcso)'!$E$107</f>
        <v>167166.59432</v>
      </c>
      <c r="I55" s="11">
        <f>G55-H55</f>
        <v>14781.118999999977</v>
      </c>
      <c r="J55" s="11">
        <f>I55/H55*100</f>
        <v>8.8421487918244601</v>
      </c>
      <c r="K55" s="11"/>
      <c r="L55" s="11">
        <f>+'[5]financial profile(mcso)'!$E$108</f>
        <v>189370.60518000001</v>
      </c>
      <c r="M55" s="11">
        <f>+'[6]financial profile(mcso)'!$E$108</f>
        <v>175954.14856999999</v>
      </c>
      <c r="N55" s="11">
        <f>L55-M55</f>
        <v>13416.456610000023</v>
      </c>
      <c r="O55" s="11">
        <f>N55/M55*100</f>
        <v>7.6249731643369252</v>
      </c>
      <c r="P55" s="11"/>
      <c r="Q55" s="11">
        <f>+'[5]financial profile(mcso)'!$E$109</f>
        <v>41431.950240000006</v>
      </c>
      <c r="R55" s="11">
        <f>+'[6]financial profile(mcso)'!$E$109</f>
        <v>41431.950240000006</v>
      </c>
      <c r="S55" s="11">
        <f>Q55-R55</f>
        <v>0</v>
      </c>
      <c r="T55" s="11">
        <f>S55/R55*100</f>
        <v>0</v>
      </c>
      <c r="U55" s="11"/>
      <c r="V55" s="11">
        <f>+'[5]financial profile(mcso)'!$E$110</f>
        <v>110202.71915</v>
      </c>
      <c r="W55" s="11">
        <f>+'[6]financial profile(mcso)'!$E$110</f>
        <v>100227.68715000001</v>
      </c>
      <c r="X55" s="11">
        <f>V55-W55</f>
        <v>9975.031999999992</v>
      </c>
      <c r="Y55" s="11">
        <f>X55/W55*100</f>
        <v>9.952371728454068</v>
      </c>
      <c r="Z55" s="11"/>
      <c r="AA55" s="11">
        <f>+'[5]financial profile(mcso)'!$E$111</f>
        <v>66624.921549999999</v>
      </c>
      <c r="AB55" s="11">
        <f>+'[6]financial profile(mcso)'!$E$111</f>
        <v>57542.654549999999</v>
      </c>
      <c r="AC55" s="11">
        <f>AA55-AB55</f>
        <v>9082.2669999999998</v>
      </c>
      <c r="AD55" s="11">
        <f>AC55/AB55*100</f>
        <v>15.783538439486192</v>
      </c>
      <c r="AE55" s="11"/>
      <c r="AF55" s="11">
        <f>+'[5]financial profile(mcso)'!$E$112</f>
        <v>213766.16339999999</v>
      </c>
      <c r="AG55" s="11">
        <f>+'[6]financial profile(mcso)'!$E$112</f>
        <v>193181.92339999997</v>
      </c>
      <c r="AH55" s="11">
        <f>AF55-AG55</f>
        <v>20584.24000000002</v>
      </c>
      <c r="AI55" s="11">
        <f>AH55/AG55*100</f>
        <v>10.655365490578825</v>
      </c>
      <c r="AJ55" s="11"/>
      <c r="AK55" s="11">
        <f>+'[5]financial profile(mcso)'!$E$113</f>
        <v>267753.62043000001</v>
      </c>
      <c r="AL55" s="11">
        <f>+'[6]financial profile(mcso)'!$E$113</f>
        <v>241506.39642999999</v>
      </c>
      <c r="AM55" s="11">
        <f>AK55-AL55</f>
        <v>26247.224000000017</v>
      </c>
      <c r="AN55" s="11">
        <f>AM55/AL55*100</f>
        <v>10.868127879009492</v>
      </c>
      <c r="AO55" s="11"/>
      <c r="AP55" s="11">
        <f>+'[5]financial profile(mcso)'!$E$114</f>
        <v>135300.67190000002</v>
      </c>
      <c r="AQ55" s="11">
        <f>+'[6]financial profile(mcso)'!$E$114</f>
        <v>126301.91990000001</v>
      </c>
      <c r="AR55" s="11">
        <f>AP55-AQ55</f>
        <v>8998.7520000000077</v>
      </c>
      <c r="AS55" s="11">
        <f>AR55/AQ55*100</f>
        <v>7.1247943080554919</v>
      </c>
      <c r="AT55" s="11"/>
      <c r="AU55" s="11">
        <f>+'[5]financial profile(mcso)'!$E$115</f>
        <v>57681.065750000002</v>
      </c>
      <c r="AV55" s="11">
        <f>+'[6]financial profile(mcso)'!$E$115</f>
        <v>50253.350749999998</v>
      </c>
      <c r="AW55" s="11">
        <f>AU55-AV55</f>
        <v>7427.7150000000038</v>
      </c>
      <c r="AX55" s="11">
        <f>AW55/AV55*100</f>
        <v>14.780536798334795</v>
      </c>
      <c r="AY55" s="11"/>
      <c r="AZ55" s="11">
        <f>+'[5]financial profile(mcso)'!$E$116</f>
        <v>59692.161079999998</v>
      </c>
      <c r="BA55" s="11">
        <f>+'[6]financial profile(mcso)'!$E$116</f>
        <v>48818.061079999999</v>
      </c>
      <c r="BB55" s="11">
        <f>AZ55-BA55</f>
        <v>10874.099999999999</v>
      </c>
      <c r="BC55" s="11">
        <f>BB55/BA55*100</f>
        <v>22.274747827817659</v>
      </c>
      <c r="BD55" s="11"/>
      <c r="BE55" s="11">
        <f>L55+Q55+V55+AA55+AF55+AZ55+AP55+AU55+G55+AK55+B55</f>
        <v>1411704.0511399996</v>
      </c>
      <c r="BF55" s="11">
        <f>M55+R55+W55+AB55+AG55+BA55+AQ55+AV55+H55+AL55+C55</f>
        <v>1287592.09953</v>
      </c>
      <c r="BG55" s="11">
        <f>BE55-BF55</f>
        <v>124111.95160999964</v>
      </c>
      <c r="BH55" s="11">
        <f>BG55/BF55*100</f>
        <v>9.6390737140514666</v>
      </c>
      <c r="BI55" s="14"/>
      <c r="BJ55" s="14"/>
      <c r="BK55" s="14"/>
    </row>
    <row r="56" spans="1:64" ht="15" customHeight="1" x14ac:dyDescent="0.25">
      <c r="A56" s="24" t="s">
        <v>62</v>
      </c>
      <c r="B56" s="20">
        <f>+'[5]financial profile(mcso)'!$I$106</f>
        <v>-8.7311791235735221</v>
      </c>
      <c r="C56" s="20">
        <f>+'[6]financial profile(mcso)'!$I$106</f>
        <v>-2.9951220095764035</v>
      </c>
      <c r="D56" s="20">
        <f>B56-C56</f>
        <v>-5.7360571139971182</v>
      </c>
      <c r="E56" s="11">
        <f>D56/C56*100</f>
        <v>191.51330382057998</v>
      </c>
      <c r="F56" s="20"/>
      <c r="G56" s="20">
        <f>+'[5]financial profile(mcso)'!$I$107</f>
        <v>-2.0557605777255783</v>
      </c>
      <c r="H56" s="20">
        <f>+'[6]financial profile(mcso)'!$I$107</f>
        <v>-1.0000101828308077</v>
      </c>
      <c r="I56" s="20">
        <f>G56-H56</f>
        <v>-1.0557503948947706</v>
      </c>
      <c r="J56" s="11">
        <f>I56/H56*100</f>
        <v>105.57396444765941</v>
      </c>
      <c r="K56" s="20"/>
      <c r="L56" s="20">
        <f>+'[5]financial profile(mcso)'!$I$108</f>
        <v>-1.0001942127463583</v>
      </c>
      <c r="M56" s="20">
        <f>+'[6]financial profile(mcso)'!$I$108</f>
        <v>0.19690929848639582</v>
      </c>
      <c r="N56" s="20">
        <f>L56-M56</f>
        <v>-1.1971035112327542</v>
      </c>
      <c r="O56" s="11">
        <f>N56/M56*100</f>
        <v>-607.9466639892886</v>
      </c>
      <c r="P56" s="20"/>
      <c r="Q56" s="20">
        <f>+'[5]financial profile(mcso)'!$I$109</f>
        <v>0</v>
      </c>
      <c r="R56" s="20">
        <f>+'[6]financial profile(mcso)'!$I$109</f>
        <v>0</v>
      </c>
      <c r="S56" s="20">
        <f>Q56-R56</f>
        <v>0</v>
      </c>
      <c r="T56" s="11">
        <f>IFERROR(S56/R56*100,0)</f>
        <v>0</v>
      </c>
      <c r="U56" s="20"/>
      <c r="V56" s="20">
        <f>+'[5]financial profile(mcso)'!$I$110</f>
        <v>-0.99999999999999789</v>
      </c>
      <c r="W56" s="20">
        <f>+'[6]financial profile(mcso)'!$I$110</f>
        <v>0</v>
      </c>
      <c r="X56" s="20">
        <f>V56-W56</f>
        <v>-0.99999999999999789</v>
      </c>
      <c r="Y56" s="11">
        <f t="shared" ref="Y56:Y57" si="52">IFERROR(X56/W56*100,0)</f>
        <v>0</v>
      </c>
      <c r="Z56" s="20"/>
      <c r="AA56" s="20">
        <f>+'[5]financial profile(mcso)'!$I$111</f>
        <v>-2.8114729809230563</v>
      </c>
      <c r="AB56" s="20">
        <f>+'[6]financial profile(mcso)'!$I$111</f>
        <v>-0.830748007180375</v>
      </c>
      <c r="AC56" s="20">
        <f>AA56-AB56</f>
        <v>-1.9807249737426813</v>
      </c>
      <c r="AD56" s="11">
        <f>AC56/AB56*100</f>
        <v>238.42668975703231</v>
      </c>
      <c r="AE56" s="20"/>
      <c r="AF56" s="11">
        <f>+'[5]financial profile(mcso)'!$I$112</f>
        <v>-2.9924773670437461</v>
      </c>
      <c r="AG56" s="11">
        <f>+'[6]financial profile(mcso)'!$I$112</f>
        <v>-2.9999998327768238</v>
      </c>
      <c r="AH56" s="11">
        <f>AF56-AG56</f>
        <v>7.5224657330776878E-3</v>
      </c>
      <c r="AI56" s="11">
        <f>AH56/AG56*100</f>
        <v>-0.25074887174626381</v>
      </c>
      <c r="AJ56" s="20"/>
      <c r="AK56" s="20">
        <f>+'[5]financial profile(mcso)'!$I$113</f>
        <v>-0.9701490534770475</v>
      </c>
      <c r="AL56" s="20">
        <f>+'[6]financial profile(mcso)'!$I$113</f>
        <v>-1.0122425904409571</v>
      </c>
      <c r="AM56" s="20">
        <f>AK56-AL56</f>
        <v>4.2093536963909606E-2</v>
      </c>
      <c r="AN56" s="11">
        <f>AM56/AL56*100</f>
        <v>-4.1584435748324573</v>
      </c>
      <c r="AO56" s="20"/>
      <c r="AP56" s="20">
        <f>+'[5]financial profile(mcso)'!$I$114</f>
        <v>-2.7937696092744799</v>
      </c>
      <c r="AQ56" s="20">
        <f>+'[6]financial profile(mcso)'!$I$114</f>
        <v>-2.6493506591000671</v>
      </c>
      <c r="AR56" s="20">
        <f>AP56-AQ56</f>
        <v>-0.14441895017441286</v>
      </c>
      <c r="AS56" s="11">
        <f>AR56/AQ56*100</f>
        <v>5.4511074129941397</v>
      </c>
      <c r="AT56" s="20"/>
      <c r="AU56" s="20">
        <f>+'[5]financial profile(mcso)'!$I$115</f>
        <v>-1.0000006731545312</v>
      </c>
      <c r="AV56" s="20">
        <f>+'[6]financial profile(mcso)'!$I$115</f>
        <v>-6.7315452771528531E-7</v>
      </c>
      <c r="AW56" s="20">
        <f>AU56-AV56</f>
        <v>-1.0000000000000036</v>
      </c>
      <c r="AX56" s="11"/>
      <c r="AY56" s="20"/>
      <c r="AZ56" s="20">
        <f>+'[5]financial profile(mcso)'!$I$116</f>
        <v>-0.43878882451596513</v>
      </c>
      <c r="BA56" s="20">
        <f>+'[6]financial profile(mcso)'!$I$116</f>
        <v>-2.3662003715248257</v>
      </c>
      <c r="BB56" s="20">
        <f>AZ56-BA56</f>
        <v>1.9274115470088606</v>
      </c>
      <c r="BC56" s="11">
        <f>BB56/BA56*100</f>
        <v>-81.455973475602121</v>
      </c>
      <c r="BD56" s="20"/>
      <c r="BE56" s="20">
        <f>+'[5]financial profile(mcso)'!$I$117</f>
        <v>-1.6521336568946101</v>
      </c>
      <c r="BF56" s="20">
        <v>-1.3777285178914553</v>
      </c>
      <c r="BG56" s="20">
        <f>BE56-BF56</f>
        <v>-0.27440513900315477</v>
      </c>
      <c r="BH56" s="11">
        <f>BG56/BF56*100</f>
        <v>19.917214127433329</v>
      </c>
      <c r="BI56" s="9"/>
    </row>
    <row r="57" spans="1:64" ht="15" customHeight="1" x14ac:dyDescent="0.25">
      <c r="A57" s="24" t="s">
        <v>63</v>
      </c>
      <c r="B57" s="11">
        <f>+'[5]financial profile(mcso)'!$F$106</f>
        <v>-2040.4678300000087</v>
      </c>
      <c r="C57" s="11">
        <f>+'[6]financial profile(mcso)'!$F$106</f>
        <v>-2040.4508300000016</v>
      </c>
      <c r="D57" s="11">
        <f>B57-C57</f>
        <v>-1.7000000007101335E-2</v>
      </c>
      <c r="E57" s="11">
        <f>D57/C57*100</f>
        <v>8.331492117896965E-4</v>
      </c>
      <c r="F57" s="11"/>
      <c r="G57" s="11">
        <f>+'[5]financial profile(mcso)'!$F$107</f>
        <v>-5879.5636499999964</v>
      </c>
      <c r="H57" s="11">
        <f>+'[6]financial profile(mcso)'!$F$107</f>
        <v>-3020.8017600000021</v>
      </c>
      <c r="I57" s="11">
        <f>G57-H57</f>
        <v>-2858.7618899999943</v>
      </c>
      <c r="J57" s="11">
        <f>I57/H57*100</f>
        <v>94.63586547963321</v>
      </c>
      <c r="K57" s="11"/>
      <c r="L57" s="11">
        <f>+'[5]financial profile(mcso)'!$F$108</f>
        <v>-2579.1678100000136</v>
      </c>
      <c r="M57" s="11">
        <f>+'[6]financial profile(mcso)'!$F$108</f>
        <v>507.76351000001887</v>
      </c>
      <c r="N57" s="11">
        <f>L57-M57</f>
        <v>-3086.9313200000324</v>
      </c>
      <c r="O57" s="11">
        <f>N57/M57*100</f>
        <v>-607.94666398928848</v>
      </c>
      <c r="P57" s="11"/>
      <c r="Q57" s="11">
        <f>+'[5]financial profile(mcso)'!$F$109</f>
        <v>0</v>
      </c>
      <c r="R57" s="11">
        <f>+'[6]financial profile(mcso)'!$F$109</f>
        <v>0</v>
      </c>
      <c r="S57" s="11">
        <f>Q57-R57</f>
        <v>0</v>
      </c>
      <c r="T57" s="11">
        <f>IFERROR(S57/R57*100,0)</f>
        <v>0</v>
      </c>
      <c r="U57" s="11"/>
      <c r="V57" s="11">
        <f>+'[5]financial profile(mcso)'!$F$110</f>
        <v>-1720.8929999999964</v>
      </c>
      <c r="W57" s="11">
        <f>+'[6]financial profile(mcso)'!$F$110</f>
        <v>0</v>
      </c>
      <c r="X57" s="11">
        <f>V57-W57</f>
        <v>-1720.8929999999964</v>
      </c>
      <c r="Y57" s="11">
        <f t="shared" si="52"/>
        <v>0</v>
      </c>
      <c r="Z57" s="11"/>
      <c r="AA57" s="11">
        <f>+'[5]financial profile(mcso)'!$F$111</f>
        <v>-4085.9839700000011</v>
      </c>
      <c r="AB57" s="11">
        <f>+'[6]financial profile(mcso)'!$F$111</f>
        <v>-373.93297000000166</v>
      </c>
      <c r="AC57" s="11">
        <f>AA57-AB57</f>
        <v>-3712.0509999999995</v>
      </c>
      <c r="AD57" s="11">
        <f>AC57/AB57*100</f>
        <v>992.70492248917856</v>
      </c>
      <c r="AE57" s="11"/>
      <c r="AF57" s="11">
        <f>+'[5]financial profile(mcso)'!$F$112</f>
        <v>-15428.483139999997</v>
      </c>
      <c r="AG57" s="11">
        <f>+'[6]financial profile(mcso)'!$F$112</f>
        <v>-15428.483139999968</v>
      </c>
      <c r="AH57" s="11">
        <f>AF57-AG57</f>
        <v>-2.9103830456733704E-11</v>
      </c>
      <c r="AI57" s="11">
        <f>AH57/AG57*100</f>
        <v>1.8863701760336347E-13</v>
      </c>
      <c r="AJ57" s="11"/>
      <c r="AK57" s="11">
        <f>+'[5]financial profile(mcso)'!$F$113</f>
        <v>-6365.9298800000106</v>
      </c>
      <c r="AL57" s="11">
        <f>+'[6]financial profile(mcso)'!$F$113</f>
        <v>-6365.9298799999815</v>
      </c>
      <c r="AM57" s="11">
        <f>AK57-AL57</f>
        <v>-2.9103830456733704E-11</v>
      </c>
      <c r="AN57" s="11">
        <f>AM57/AL57*100</f>
        <v>4.5718113465512739E-13</v>
      </c>
      <c r="AO57" s="11"/>
      <c r="AP57" s="11">
        <f>+'[5]financial profile(mcso)'!$F$114</f>
        <v>-6066.0951900000218</v>
      </c>
      <c r="AQ57" s="11">
        <f>+'[6]financial profile(mcso)'!$F$114</f>
        <v>-5752.5191900000209</v>
      </c>
      <c r="AR57" s="11">
        <f>AP57-AQ57</f>
        <v>-313.57600000000093</v>
      </c>
      <c r="AS57" s="11">
        <f>AR57/AQ57*100</f>
        <v>5.451107412994129</v>
      </c>
      <c r="AT57" s="11"/>
      <c r="AU57" s="11">
        <f>+'[5]financial profile(mcso)'!$F$115</f>
        <v>-1485.5440000000017</v>
      </c>
      <c r="AV57" s="11">
        <f>+'[6]financial profile(mcso)'!$F$115</f>
        <v>-9.9999999656574801E-4</v>
      </c>
      <c r="AW57" s="11">
        <f>AU57-AV57</f>
        <v>-1485.5430000000051</v>
      </c>
      <c r="AX57" s="11"/>
      <c r="AY57" s="11"/>
      <c r="AZ57" s="11">
        <f>+'[5]financial profile(mcso)'!$F$116</f>
        <v>-2038.0907200000001</v>
      </c>
      <c r="BA57" s="11">
        <f>+'[6]financial profile(mcso)'!$F$116</f>
        <v>-2930.9627099999998</v>
      </c>
      <c r="BB57" s="11">
        <f>AZ57-BA57</f>
        <v>892.87198999999964</v>
      </c>
      <c r="BC57" s="11">
        <f>BB57/BA57*100</f>
        <v>-30.463437387096597</v>
      </c>
      <c r="BD57" s="11"/>
      <c r="BE57" s="11">
        <f>L57+Q57+V57+AA57+AF57+AZ57+AP57+AU57+G57+AK57+B57</f>
        <v>-47690.219190000047</v>
      </c>
      <c r="BF57" s="11">
        <f>M57+R57+W57+AB57+AG57+BA57+AQ57+AV57+H57+AL57+C57</f>
        <v>-35405.317969999953</v>
      </c>
      <c r="BG57" s="11">
        <f>BE57-BF57</f>
        <v>-12284.901220000094</v>
      </c>
      <c r="BH57" s="11">
        <f>BG57/BF57*100</f>
        <v>34.69789829428867</v>
      </c>
      <c r="BI57" s="14"/>
      <c r="BJ57" s="14"/>
      <c r="BK57" s="14"/>
      <c r="BL57" s="14"/>
    </row>
    <row r="58" spans="1:64" ht="15" customHeight="1" x14ac:dyDescent="0.25">
      <c r="A58" s="8" t="s">
        <v>64</v>
      </c>
      <c r="B58" s="11">
        <f>+'[5]financial profile(mcso)'!$K$106</f>
        <v>1452.6121699999999</v>
      </c>
      <c r="C58" s="11">
        <f>+'[6]financial profile(mcso)'!$K$106</f>
        <v>3949.5511699999997</v>
      </c>
      <c r="D58" s="11">
        <f>B58-C58</f>
        <v>-2496.9389999999999</v>
      </c>
      <c r="E58" s="11">
        <f>D58/C58*100</f>
        <v>-63.220829216399288</v>
      </c>
      <c r="F58" s="11"/>
      <c r="G58" s="11">
        <f>+'[5]financial profile(mcso)'!$K$107</f>
        <v>25434.639380000001</v>
      </c>
      <c r="H58" s="11">
        <f>+'[6]financial profile(mcso)'!$K$107</f>
        <v>38968.848380000003</v>
      </c>
      <c r="I58" s="11">
        <f>G58-H58</f>
        <v>-13534.209000000003</v>
      </c>
      <c r="J58" s="11">
        <f>I58/H58*100</f>
        <v>-34.730841589217121</v>
      </c>
      <c r="K58" s="11"/>
      <c r="L58" s="11">
        <f>+'[5]financial profile(mcso)'!$K$108</f>
        <v>54843.880279999998</v>
      </c>
      <c r="M58" s="11">
        <f>+'[6]financial profile(mcso)'!$K$108</f>
        <v>65582.577600000004</v>
      </c>
      <c r="N58" s="11">
        <f>L58-M58</f>
        <v>-10738.697320000007</v>
      </c>
      <c r="O58" s="11">
        <f>N58/M58*100</f>
        <v>-16.374314205058031</v>
      </c>
      <c r="P58" s="11"/>
      <c r="Q58" s="11">
        <f>+'[5]financial profile(mcso)'!$K$109</f>
        <v>6.62E-3</v>
      </c>
      <c r="R58" s="11">
        <f>+'[6]financial profile(mcso)'!$K$109</f>
        <v>6.62E-3</v>
      </c>
      <c r="S58" s="11">
        <f>Q58-R58</f>
        <v>0</v>
      </c>
      <c r="T58" s="11">
        <f>S58/R58*100</f>
        <v>0</v>
      </c>
      <c r="U58" s="11"/>
      <c r="V58" s="11">
        <f>+'[5]financial profile(mcso)'!$K$110</f>
        <v>27774.608600000003</v>
      </c>
      <c r="W58" s="11">
        <f>+'[6]financial profile(mcso)'!$K$110</f>
        <v>36019.155599999998</v>
      </c>
      <c r="X58" s="11">
        <f>V58-W58</f>
        <v>-8244.546999999995</v>
      </c>
      <c r="Y58" s="11">
        <f>X58/W58*100</f>
        <v>-22.889340026616271</v>
      </c>
      <c r="Z58" s="11"/>
      <c r="AA58" s="11">
        <f>+'[5]financial profile(mcso)'!$K$111</f>
        <v>53776.103560000003</v>
      </c>
      <c r="AB58" s="11">
        <f>+'[6]financial profile(mcso)'!$K$111</f>
        <v>30965.372940000001</v>
      </c>
      <c r="AC58" s="11">
        <f>AA58-AB58</f>
        <v>22810.730620000002</v>
      </c>
      <c r="AD58" s="11">
        <f>AC58/AB58*100</f>
        <v>73.665286267338587</v>
      </c>
      <c r="AE58" s="11"/>
      <c r="AF58" s="11">
        <f>+'[5]financial profile(mcso)'!$K$112</f>
        <v>114109.26586</v>
      </c>
      <c r="AG58" s="11">
        <f>+'[6]financial profile(mcso)'!$K$112</f>
        <v>124712.24586</v>
      </c>
      <c r="AH58" s="11">
        <f>AF58-AG58</f>
        <v>-10602.979999999996</v>
      </c>
      <c r="AI58" s="11">
        <f>AH58/AG58*100</f>
        <v>-8.5019557837990778</v>
      </c>
      <c r="AJ58" s="11"/>
      <c r="AK58" s="11">
        <f>+'[5]financial profile(mcso)'!$K$113</f>
        <v>114227.01041</v>
      </c>
      <c r="AL58" s="11">
        <f>+'[6]financial profile(mcso)'!$K$113</f>
        <v>114002.34040999999</v>
      </c>
      <c r="AM58" s="11">
        <f>AK58-AL58</f>
        <v>224.67000000001281</v>
      </c>
      <c r="AN58" s="11">
        <f>AM58/AL58*100</f>
        <v>0.19707490143799303</v>
      </c>
      <c r="AO58" s="11"/>
      <c r="AP58" s="11">
        <f>+'[5]financial profile(mcso)'!$K$114</f>
        <v>37409.575779999999</v>
      </c>
      <c r="AQ58" s="11">
        <f>+'[6]financial profile(mcso)'!$K$114</f>
        <v>44512.587780000002</v>
      </c>
      <c r="AR58" s="11">
        <f>AP58-AQ58</f>
        <v>-7103.0120000000024</v>
      </c>
      <c r="AS58" s="11">
        <f>AR58/AQ58*100</f>
        <v>-15.957310851272197</v>
      </c>
      <c r="AT58" s="11"/>
      <c r="AU58" s="11">
        <f>+'[5]financial profile(mcso)'!$K$115</f>
        <v>34975.911999999997</v>
      </c>
      <c r="AV58" s="11">
        <f>+'[6]financial profile(mcso)'!$K$115</f>
        <v>40918.163999999997</v>
      </c>
      <c r="AW58" s="11">
        <f>AU58-AV58</f>
        <v>-5942.2520000000004</v>
      </c>
      <c r="AX58" s="11">
        <f>AW58/AV58*100</f>
        <v>-14.522284039919292</v>
      </c>
      <c r="AY58" s="11"/>
      <c r="AZ58" s="11">
        <f>+'[5]financial profile(mcso)'!$K$116</f>
        <v>134925.12505</v>
      </c>
      <c r="BA58" s="11">
        <f>+'[6]financial profile(mcso)'!$K$116</f>
        <v>142574.75505000001</v>
      </c>
      <c r="BB58" s="11">
        <f>AZ58-BA58</f>
        <v>-7649.6300000000047</v>
      </c>
      <c r="BC58" s="11">
        <f>BB58/BA58*100</f>
        <v>-5.3653467595419198</v>
      </c>
      <c r="BD58" s="11"/>
      <c r="BE58" s="11">
        <f>L58+Q58+V58+AA58+AF58+AZ58+AP58+AU58+G58+AK58+B58</f>
        <v>598928.73970999999</v>
      </c>
      <c r="BF58" s="11">
        <f>M58+R58+W58+AB58+AG58+BA58+AQ58+AV58+H58+AL58+C58</f>
        <v>642205.60540999996</v>
      </c>
      <c r="BG58" s="11">
        <f>BE58-BF58</f>
        <v>-43276.865699999966</v>
      </c>
      <c r="BH58" s="11">
        <f>BG58/BF58*100</f>
        <v>-6.7387866651165309</v>
      </c>
      <c r="BI58" s="14"/>
      <c r="BJ58" s="14"/>
      <c r="BK58" s="14"/>
      <c r="BL58" s="14"/>
    </row>
    <row r="59" spans="1:64" ht="18" customHeight="1" x14ac:dyDescent="0.25">
      <c r="B59" s="20"/>
      <c r="C59" s="20"/>
      <c r="D59" s="20"/>
      <c r="E59" s="11"/>
      <c r="F59" s="20"/>
      <c r="G59" s="20"/>
      <c r="H59" s="20"/>
      <c r="I59" s="20"/>
      <c r="J59" s="11"/>
      <c r="K59" s="20"/>
      <c r="L59" s="20"/>
      <c r="M59" s="20"/>
      <c r="N59" s="20"/>
      <c r="O59" s="11"/>
      <c r="P59" s="20"/>
      <c r="Q59" s="20"/>
      <c r="R59" s="20"/>
      <c r="S59" s="20"/>
      <c r="T59" s="11"/>
      <c r="U59" s="20"/>
      <c r="V59" s="20"/>
      <c r="W59" s="20"/>
      <c r="X59" s="20"/>
      <c r="Y59" s="11"/>
      <c r="Z59" s="20"/>
      <c r="AA59" s="20"/>
      <c r="AB59" s="20"/>
      <c r="AC59" s="20"/>
      <c r="AD59" s="11" t="s">
        <v>33</v>
      </c>
      <c r="AE59" s="20"/>
      <c r="AF59" s="11"/>
      <c r="AG59" s="11"/>
      <c r="AH59" s="11"/>
      <c r="AI59" s="11"/>
      <c r="AJ59" s="20"/>
      <c r="AK59" s="20"/>
      <c r="AL59" s="20"/>
      <c r="AM59" s="20"/>
      <c r="AN59" s="11"/>
      <c r="AO59" s="20"/>
      <c r="AP59" s="20"/>
      <c r="AQ59" s="20"/>
      <c r="AR59" s="20"/>
      <c r="AS59" s="11"/>
      <c r="AT59" s="20"/>
      <c r="AU59" s="20"/>
      <c r="AV59" s="20"/>
      <c r="AW59" s="20"/>
      <c r="AX59" s="11"/>
      <c r="AY59" s="20"/>
      <c r="AZ59" s="20"/>
      <c r="BA59" s="20"/>
      <c r="BB59" s="20"/>
      <c r="BC59" s="11"/>
      <c r="BD59" s="20"/>
      <c r="BE59" s="20"/>
      <c r="BF59" s="20"/>
      <c r="BG59" s="20"/>
      <c r="BH59" s="11"/>
    </row>
    <row r="60" spans="1:64" ht="20.100000000000001" customHeight="1" x14ac:dyDescent="0.3">
      <c r="A60" s="1" t="s">
        <v>65</v>
      </c>
      <c r="B60" s="20"/>
      <c r="C60" s="20"/>
      <c r="D60" s="20"/>
      <c r="E60" s="11"/>
      <c r="F60" s="20"/>
      <c r="G60" s="20"/>
      <c r="H60" s="20"/>
      <c r="I60" s="20"/>
      <c r="J60" s="11"/>
      <c r="K60" s="20"/>
      <c r="L60" s="20"/>
      <c r="M60" s="20"/>
      <c r="N60" s="20"/>
      <c r="O60" s="11"/>
      <c r="P60" s="20"/>
      <c r="Q60" s="20"/>
      <c r="R60" s="20"/>
      <c r="S60" s="20"/>
      <c r="T60" s="11"/>
      <c r="U60" s="20"/>
      <c r="V60" s="20"/>
      <c r="W60" s="20"/>
      <c r="X60" s="20"/>
      <c r="Y60" s="11"/>
      <c r="Z60" s="20"/>
      <c r="AA60" s="20"/>
      <c r="AB60" s="20"/>
      <c r="AC60" s="20"/>
      <c r="AD60" s="11"/>
      <c r="AE60" s="20"/>
      <c r="AF60" s="11"/>
      <c r="AG60" s="11"/>
      <c r="AH60" s="11"/>
      <c r="AI60" s="11"/>
      <c r="AJ60" s="20"/>
      <c r="AK60" s="20"/>
      <c r="AL60" s="20"/>
      <c r="AM60" s="20"/>
      <c r="AN60" s="11"/>
      <c r="AO60" s="20"/>
      <c r="AP60" s="20"/>
      <c r="AQ60" s="20"/>
      <c r="AR60" s="20"/>
      <c r="AS60" s="11"/>
      <c r="AT60" s="20"/>
      <c r="AU60" s="20"/>
      <c r="AV60" s="20"/>
      <c r="AW60" s="20"/>
      <c r="AX60" s="11"/>
      <c r="AY60" s="20"/>
      <c r="AZ60" s="20"/>
      <c r="BA60" s="20"/>
      <c r="BB60" s="20"/>
      <c r="BC60" s="11"/>
      <c r="BD60" s="20"/>
      <c r="BE60" s="20"/>
      <c r="BF60" s="20"/>
      <c r="BG60" s="20"/>
      <c r="BH60" s="11"/>
      <c r="BI60" s="9"/>
    </row>
    <row r="61" spans="1:64" ht="20.100000000000001" customHeight="1" x14ac:dyDescent="0.3">
      <c r="A61" s="1"/>
      <c r="B61" s="20"/>
      <c r="C61" s="20"/>
      <c r="D61" s="20"/>
      <c r="E61" s="11"/>
      <c r="F61" s="20"/>
      <c r="G61" s="20"/>
      <c r="H61" s="20"/>
      <c r="I61" s="20"/>
      <c r="J61" s="11"/>
      <c r="K61" s="20"/>
      <c r="L61" s="20"/>
      <c r="M61" s="20"/>
      <c r="N61" s="20"/>
      <c r="O61" s="11"/>
      <c r="P61" s="20"/>
      <c r="Q61" s="20"/>
      <c r="R61" s="20"/>
      <c r="S61" s="20"/>
      <c r="T61" s="11"/>
      <c r="U61" s="20"/>
      <c r="V61" s="20"/>
      <c r="W61" s="20"/>
      <c r="X61" s="20"/>
      <c r="Y61" s="11"/>
      <c r="Z61" s="20"/>
      <c r="AA61" s="20"/>
      <c r="AB61" s="20"/>
      <c r="AC61" s="20"/>
      <c r="AD61" s="11"/>
      <c r="AE61" s="20"/>
      <c r="AF61" s="11"/>
      <c r="AG61" s="11"/>
      <c r="AH61" s="11"/>
      <c r="AI61" s="11"/>
      <c r="AJ61" s="20"/>
      <c r="AK61" s="20"/>
      <c r="AL61" s="20"/>
      <c r="AM61" s="20"/>
      <c r="AN61" s="11"/>
      <c r="AO61" s="20"/>
      <c r="AP61" s="20"/>
      <c r="AQ61" s="20"/>
      <c r="AR61" s="20"/>
      <c r="AS61" s="11"/>
      <c r="AT61" s="20"/>
      <c r="AU61" s="20"/>
      <c r="AV61" s="20"/>
      <c r="AW61" s="20"/>
      <c r="AX61" s="11"/>
      <c r="AY61" s="20"/>
      <c r="AZ61" s="20"/>
      <c r="BA61" s="20"/>
      <c r="BB61" s="20"/>
      <c r="BC61" s="11"/>
      <c r="BD61" s="20"/>
      <c r="BE61" s="20"/>
      <c r="BF61" s="20"/>
      <c r="BG61" s="20"/>
      <c r="BH61" s="11"/>
      <c r="BI61" s="9"/>
    </row>
    <row r="62" spans="1:64" ht="11.25" customHeight="1" x14ac:dyDescent="0.25">
      <c r="B62" s="20"/>
      <c r="C62" s="20"/>
      <c r="D62" s="20"/>
      <c r="E62" s="11"/>
      <c r="F62" s="20"/>
      <c r="G62" s="20"/>
      <c r="H62" s="20"/>
      <c r="I62" s="20"/>
      <c r="J62" s="11"/>
      <c r="K62" s="20"/>
      <c r="L62" s="20"/>
      <c r="M62" s="20"/>
      <c r="N62" s="20"/>
      <c r="O62" s="11"/>
      <c r="P62" s="20"/>
      <c r="Q62" s="20"/>
      <c r="R62" s="20"/>
      <c r="S62" s="20"/>
      <c r="T62" s="11"/>
      <c r="U62" s="20"/>
      <c r="V62" s="20"/>
      <c r="W62" s="20"/>
      <c r="X62" s="20"/>
      <c r="Y62" s="11"/>
      <c r="Z62" s="20"/>
      <c r="AA62" s="20"/>
      <c r="AB62" s="20"/>
      <c r="AC62" s="20"/>
      <c r="AD62" s="11"/>
      <c r="AE62" s="20"/>
      <c r="AF62" s="11"/>
      <c r="AG62" s="11"/>
      <c r="AH62" s="11"/>
      <c r="AI62" s="11"/>
      <c r="AJ62" s="20"/>
      <c r="AK62" s="20"/>
      <c r="AL62" s="20"/>
      <c r="AM62" s="20"/>
      <c r="AN62" s="11"/>
      <c r="AO62" s="20"/>
      <c r="AP62" s="20"/>
      <c r="AQ62" s="20"/>
      <c r="AR62" s="20"/>
      <c r="AS62" s="11"/>
      <c r="AT62" s="20"/>
      <c r="AU62" s="20"/>
      <c r="AV62" s="20"/>
      <c r="AW62" s="20"/>
      <c r="AX62" s="11"/>
      <c r="AY62" s="20"/>
      <c r="AZ62" s="20"/>
      <c r="BA62" s="20"/>
      <c r="BB62" s="20"/>
      <c r="BC62" s="11"/>
      <c r="BD62" s="20"/>
      <c r="BE62" s="20"/>
      <c r="BF62" s="20"/>
      <c r="BG62" s="20"/>
      <c r="BH62" s="11"/>
    </row>
    <row r="63" spans="1:64" ht="15" customHeight="1" x14ac:dyDescent="0.25">
      <c r="A63" s="8" t="s">
        <v>66</v>
      </c>
      <c r="B63" s="11">
        <f>VLOOKUP(A63,[7]REG8!$A$63:$BC$75,2,FALSE)</f>
        <v>25361.021000000001</v>
      </c>
      <c r="C63" s="11">
        <v>24705.582999999999</v>
      </c>
      <c r="D63" s="11">
        <f>B63-C63</f>
        <v>655.43800000000192</v>
      </c>
      <c r="E63" s="11">
        <f t="shared" ref="E63:E68" si="53">D63/C63*100</f>
        <v>2.6529954787952259</v>
      </c>
      <c r="F63" s="11"/>
      <c r="G63" s="11">
        <f>VLOOKUP(A63,[7]REG8!$A$63:$BC$75,7,FALSE)</f>
        <v>59946.813999999998</v>
      </c>
      <c r="H63" s="11">
        <v>57907.516380000001</v>
      </c>
      <c r="I63" s="11">
        <f>G63-H63</f>
        <v>2039.2976199999976</v>
      </c>
      <c r="J63" s="11">
        <f>I63/H63*100</f>
        <v>3.5216458026238655</v>
      </c>
      <c r="K63" s="11"/>
      <c r="L63" s="11">
        <f>VLOOKUP(A63,[7]REG8!$A$63:$BC$75,12,FALSE)</f>
        <v>53145.743116666672</v>
      </c>
      <c r="M63" s="11">
        <v>51635.720520000003</v>
      </c>
      <c r="N63" s="11">
        <f>L63-M63</f>
        <v>1510.0225966666694</v>
      </c>
      <c r="O63" s="11">
        <f t="shared" ref="O63:O68" si="54">N63/M63*100</f>
        <v>2.9243759580769173</v>
      </c>
      <c r="P63" s="11"/>
      <c r="Q63" s="11">
        <f>VLOOKUP(A63,[7]REG8!$A$63:$BC$75,17,FALSE)</f>
        <v>154572.89799999999</v>
      </c>
      <c r="R63" s="11">
        <v>144577.03899999999</v>
      </c>
      <c r="S63" s="11">
        <f>Q63-R63</f>
        <v>9995.8589999999967</v>
      </c>
      <c r="T63" s="11">
        <f>S63/R63*100</f>
        <v>6.9138634109113255</v>
      </c>
      <c r="U63" s="11"/>
      <c r="V63" s="11">
        <f>VLOOKUP(A63,[7]REG8!$A$63:$BC$75,22,FALSE)</f>
        <v>32752.692999999999</v>
      </c>
      <c r="W63" s="11">
        <v>31875.073</v>
      </c>
      <c r="X63" s="11">
        <f>V63-W63</f>
        <v>877.61999999999898</v>
      </c>
      <c r="Y63" s="11">
        <f>X63/W63*100</f>
        <v>2.7533113414359836</v>
      </c>
      <c r="Z63" s="11"/>
      <c r="AA63" s="11">
        <f>VLOOKUP(A63,[7]REG8!$A$63:$BC$75,27,FALSE)</f>
        <v>49342.199210499974</v>
      </c>
      <c r="AB63" s="11">
        <v>42089.831890000001</v>
      </c>
      <c r="AC63" s="11">
        <f>AA63-AB63</f>
        <v>7252.3673204999723</v>
      </c>
      <c r="AD63" s="11">
        <f t="shared" ref="AD63:AD68" si="55">AC63/AB63*100</f>
        <v>17.230687305793303</v>
      </c>
      <c r="AE63" s="11"/>
      <c r="AF63" s="11">
        <f>VLOOKUP(A63,[7]REG8!$A$63:$BC$75,32,FALSE)</f>
        <v>141007.18048916667</v>
      </c>
      <c r="AG63" s="11">
        <v>134823.82848</v>
      </c>
      <c r="AH63" s="11">
        <f>AF63-AG63</f>
        <v>6183.3520091666724</v>
      </c>
      <c r="AI63" s="11">
        <f>AH63/AG63*100</f>
        <v>4.5862456799199416</v>
      </c>
      <c r="AJ63" s="11"/>
      <c r="AK63" s="11">
        <f>VLOOKUP(A63,[7]REG8!$A$63:$BC$75,37,FALSE)</f>
        <v>63959.188225100006</v>
      </c>
      <c r="AL63" s="11">
        <v>63022.78</v>
      </c>
      <c r="AM63" s="11">
        <f>AK63-AL63</f>
        <v>936.40822510000726</v>
      </c>
      <c r="AN63" s="11">
        <f>AM63/AL63*100</f>
        <v>1.4858250066087331</v>
      </c>
      <c r="AO63" s="11"/>
      <c r="AP63" s="11">
        <f>VLOOKUP(A63,[7]REG8!$A$63:$BC$75,42,FALSE)</f>
        <v>49579.300603333315</v>
      </c>
      <c r="AQ63" s="11">
        <v>49143.853999999999</v>
      </c>
      <c r="AR63" s="11">
        <f>AP63-AQ63</f>
        <v>435.44660333331558</v>
      </c>
      <c r="AS63" s="11">
        <f>AR63/AQ63*100</f>
        <v>0.88606523072715382</v>
      </c>
      <c r="AT63" s="11"/>
      <c r="AU63" s="11">
        <f>VLOOKUP(A63,[7]REG8!$A$63:$BC$75,47,FALSE)</f>
        <v>49436.209000000003</v>
      </c>
      <c r="AV63" s="11">
        <v>50457.082139999999</v>
      </c>
      <c r="AW63" s="11">
        <f>AU63-AV63</f>
        <v>-1020.8731399999961</v>
      </c>
      <c r="AX63" s="11">
        <f>AW63/AV63*100</f>
        <v>-2.0232504471175035</v>
      </c>
      <c r="AY63" s="11"/>
      <c r="AZ63" s="11">
        <f>VLOOKUP(A63,[7]REG8!$A$63:$BC$75,52,FALSE)</f>
        <v>61680.428400000004</v>
      </c>
      <c r="BA63" s="11">
        <v>41692.326000000001</v>
      </c>
      <c r="BB63" s="11">
        <f>AZ63-BA63</f>
        <v>19988.102400000003</v>
      </c>
      <c r="BC63" s="11">
        <f t="shared" ref="BC63:BC68" si="56">BB63/BA63*100</f>
        <v>47.941921973842391</v>
      </c>
      <c r="BD63" s="11"/>
      <c r="BE63" s="11">
        <f t="shared" ref="BE63:BF65" si="57">L63+Q63+V63+AA63+AF63+AZ63+AP63+AU63+G63+AK63+B63</f>
        <v>740783.67504476663</v>
      </c>
      <c r="BF63" s="11">
        <f t="shared" si="57"/>
        <v>691930.63441000006</v>
      </c>
      <c r="BG63" s="11">
        <f t="shared" ref="BG63:BG68" si="58">BE63-BF63</f>
        <v>48853.04063476657</v>
      </c>
      <c r="BH63" s="11">
        <f>BG63/BF63*100</f>
        <v>7.0603956820647058</v>
      </c>
      <c r="BI63" s="14"/>
      <c r="BJ63" s="14"/>
    </row>
    <row r="64" spans="1:64" ht="15" customHeight="1" x14ac:dyDescent="0.25">
      <c r="A64" s="8" t="s">
        <v>67</v>
      </c>
      <c r="B64" s="11">
        <f>VLOOKUP(A64,[7]REG8!$A$63:$BC$75,2,FALSE)</f>
        <v>22143.718000000001</v>
      </c>
      <c r="C64" s="11">
        <f>+'[8]Power Market YTD'!$I$35/1000</f>
        <v>21626.65</v>
      </c>
      <c r="D64" s="11">
        <f>B64-C64</f>
        <v>517.0679999999993</v>
      </c>
      <c r="E64" s="11">
        <f t="shared" si="53"/>
        <v>2.3908834701629669</v>
      </c>
      <c r="F64" s="11"/>
      <c r="G64" s="11">
        <f>VLOOKUP(A64,[7]REG8!$A$63:$BC$75,7,FALSE)</f>
        <v>53228.091999999997</v>
      </c>
      <c r="H64" s="11">
        <v>54648.281000000003</v>
      </c>
      <c r="I64" s="11">
        <f>G64-H64</f>
        <v>-1420.1890000000058</v>
      </c>
      <c r="J64" s="11">
        <f>I64/H64*100</f>
        <v>-2.5987807374947542</v>
      </c>
      <c r="K64" s="11"/>
      <c r="L64" s="11">
        <f>VLOOKUP(A64,[7]REG8!$A$63:$BC$75,12,FALSE)</f>
        <v>45800.144110000008</v>
      </c>
      <c r="M64" s="11">
        <v>45097.18808</v>
      </c>
      <c r="N64" s="11">
        <f>L64-M64</f>
        <v>702.95603000000847</v>
      </c>
      <c r="O64" s="11">
        <f t="shared" si="54"/>
        <v>1.5587580067143034</v>
      </c>
      <c r="P64" s="11"/>
      <c r="Q64" s="11">
        <f>VLOOKUP(A64,[7]REG8!$A$63:$BC$75,17,FALSE)</f>
        <v>144186.16316</v>
      </c>
      <c r="R64" s="11">
        <v>132983.89191999999</v>
      </c>
      <c r="S64" s="11">
        <f>Q64-R64</f>
        <v>11202.271240000002</v>
      </c>
      <c r="T64" s="11">
        <f>S64/R64*100</f>
        <v>8.4237805633926151</v>
      </c>
      <c r="U64" s="11"/>
      <c r="V64" s="11">
        <f>VLOOKUP(A64,[7]REG8!$A$63:$BC$75,22,FALSE)</f>
        <v>29371.657999999999</v>
      </c>
      <c r="W64" s="11">
        <v>28778.973000000002</v>
      </c>
      <c r="X64" s="11">
        <f>V64-W64</f>
        <v>592.68499999999767</v>
      </c>
      <c r="Y64" s="11">
        <f>X64/W64*100</f>
        <v>2.0594376317737177</v>
      </c>
      <c r="Z64" s="11"/>
      <c r="AA64" s="11">
        <f>VLOOKUP(A64,[7]REG8!$A$63:$BC$75,27,FALSE)</f>
        <v>44067.979500000001</v>
      </c>
      <c r="AB64" s="11">
        <v>37662.292000000001</v>
      </c>
      <c r="AC64" s="11">
        <f>AA64-AB64</f>
        <v>6405.6875</v>
      </c>
      <c r="AD64" s="11">
        <f t="shared" si="55"/>
        <v>17.008225362386337</v>
      </c>
      <c r="AE64" s="11"/>
      <c r="AF64" s="11">
        <f>VLOOKUP(A64,[7]REG8!$A$63:$BC$75,32,FALSE)</f>
        <v>128880.75664000001</v>
      </c>
      <c r="AG64" s="11">
        <v>121935.73161</v>
      </c>
      <c r="AH64" s="11">
        <f>AF64-AG64</f>
        <v>6945.0250300000043</v>
      </c>
      <c r="AI64" s="11">
        <f>AH64/AG64*100</f>
        <v>5.6956438759173684</v>
      </c>
      <c r="AJ64" s="11"/>
      <c r="AK64" s="11">
        <f>VLOOKUP(A64,[7]REG8!$A$63:$BC$75,37,FALSE)</f>
        <v>56898.542999999998</v>
      </c>
      <c r="AL64" s="11">
        <v>57210.61</v>
      </c>
      <c r="AM64" s="11">
        <f>AK64-AL64</f>
        <v>-312.06700000000274</v>
      </c>
      <c r="AN64" s="11">
        <f>AM64/AL64*100</f>
        <v>-0.54547049926578783</v>
      </c>
      <c r="AO64" s="11"/>
      <c r="AP64" s="11">
        <f>VLOOKUP(A64,[7]REG8!$A$63:$BC$75,42,FALSE)</f>
        <v>46169.9741507</v>
      </c>
      <c r="AQ64" s="11">
        <v>45398.656000000003</v>
      </c>
      <c r="AR64" s="11">
        <f>AP64-AQ64</f>
        <v>771.3181506999972</v>
      </c>
      <c r="AS64" s="11">
        <f>AR64/AQ64*100</f>
        <v>1.6989889539901735</v>
      </c>
      <c r="AT64" s="11"/>
      <c r="AU64" s="11">
        <f>VLOOKUP(A64,[7]REG8!$A$63:$BC$75,47,FALSE)</f>
        <v>44876.436699999998</v>
      </c>
      <c r="AV64" s="11">
        <v>44422.638420000003</v>
      </c>
      <c r="AW64" s="11">
        <f>AU64-AV64</f>
        <v>453.79827999999543</v>
      </c>
      <c r="AX64" s="11">
        <f>AW64/AV64*100</f>
        <v>1.0215473374397455</v>
      </c>
      <c r="AY64" s="11"/>
      <c r="AZ64" s="11">
        <f>VLOOKUP(A64,[7]REG8!$A$63:$BC$75,52,FALSE)</f>
        <v>55015.024950000006</v>
      </c>
      <c r="BA64" s="11">
        <v>38120.622000000003</v>
      </c>
      <c r="BB64" s="11">
        <f>AZ64-BA64</f>
        <v>16894.402950000003</v>
      </c>
      <c r="BC64" s="11">
        <f t="shared" si="56"/>
        <v>44.31827725686113</v>
      </c>
      <c r="BD64" s="11"/>
      <c r="BE64" s="11">
        <f>L64+Q64+V64+AA64+AF64+AZ64+AP64+AU64+G64+AK64+B64</f>
        <v>670638.49021069985</v>
      </c>
      <c r="BF64" s="11">
        <f t="shared" si="57"/>
        <v>627885.53402999998</v>
      </c>
      <c r="BG64" s="11">
        <f t="shared" si="58"/>
        <v>42752.956180699868</v>
      </c>
      <c r="BH64" s="11">
        <f>BG64/BF64*100</f>
        <v>6.8090366577321326</v>
      </c>
      <c r="BI64" s="14"/>
      <c r="BJ64" s="14"/>
    </row>
    <row r="65" spans="1:66" ht="15" customHeight="1" x14ac:dyDescent="0.25">
      <c r="A65" s="8" t="s">
        <v>68</v>
      </c>
      <c r="B65" s="11">
        <f>VLOOKUP(A65,[7]REG8!$A$63:$BC$75,2,FALSE)</f>
        <v>76.704999999999998</v>
      </c>
      <c r="C65" s="11">
        <f>+'[8]Power Market YTD'!$J$35/1000</f>
        <v>68.887</v>
      </c>
      <c r="D65" s="11">
        <f>B65-C65</f>
        <v>7.8179999999999978</v>
      </c>
      <c r="E65" s="11">
        <f t="shared" si="53"/>
        <v>11.349020860249391</v>
      </c>
      <c r="F65" s="11"/>
      <c r="G65" s="11">
        <f>VLOOKUP(A65,[7]REG8!$A$63:$BC$75,7,FALSE)</f>
        <v>431.45699999999999</v>
      </c>
      <c r="H65" s="11">
        <v>587.76892999999995</v>
      </c>
      <c r="I65" s="11">
        <f>G65-H65</f>
        <v>-156.31192999999996</v>
      </c>
      <c r="J65" s="11">
        <f>I65/H65*100</f>
        <v>-26.594112417612813</v>
      </c>
      <c r="K65" s="11"/>
      <c r="L65" s="11">
        <f>VLOOKUP(A65,[7]REG8!$A$63:$BC$75,12,FALSE)</f>
        <v>135.96415999999999</v>
      </c>
      <c r="M65" s="11">
        <v>124.7783</v>
      </c>
      <c r="N65" s="11">
        <f>L65-M65</f>
        <v>11.185859999999991</v>
      </c>
      <c r="O65" s="11">
        <f t="shared" si="54"/>
        <v>8.9645875925541461</v>
      </c>
      <c r="P65" s="11"/>
      <c r="Q65" s="11">
        <f>VLOOKUP(A65,[7]REG8!$A$63:$BC$75,17,FALSE)</f>
        <v>193.17</v>
      </c>
      <c r="R65" s="11">
        <v>188.74299999999999</v>
      </c>
      <c r="S65" s="11">
        <f>Q65-R65</f>
        <v>4.4269999999999925</v>
      </c>
      <c r="T65" s="11">
        <f>S65/R65*100</f>
        <v>2.3455174496537579</v>
      </c>
      <c r="U65" s="11"/>
      <c r="V65" s="11">
        <f>VLOOKUP(A65,[7]REG8!$A$63:$BC$75,22,FALSE)</f>
        <v>77.052000000000007</v>
      </c>
      <c r="W65" s="11">
        <v>71.766000000000005</v>
      </c>
      <c r="X65" s="11">
        <f>V65-W65</f>
        <v>5.2860000000000014</v>
      </c>
      <c r="Y65" s="11">
        <f>X65/W65*100</f>
        <v>7.3656048825349067</v>
      </c>
      <c r="Z65" s="11"/>
      <c r="AA65" s="11">
        <f>VLOOKUP(A65,[7]REG8!$A$63:$BC$75,27,FALSE)</f>
        <v>75.933000000000007</v>
      </c>
      <c r="AB65" s="11">
        <v>79.867999999999995</v>
      </c>
      <c r="AC65" s="11">
        <f>AA65-AB65</f>
        <v>-3.9349999999999881</v>
      </c>
      <c r="AD65" s="11">
        <f t="shared" si="55"/>
        <v>-4.9268793509290187</v>
      </c>
      <c r="AE65" s="11"/>
      <c r="AF65" s="11">
        <f>VLOOKUP(A65,[7]REG8!$A$63:$BC$75,32,FALSE)</f>
        <v>124.402</v>
      </c>
      <c r="AG65" s="11">
        <v>106.437</v>
      </c>
      <c r="AH65" s="11">
        <f>AF65-AG65</f>
        <v>17.965000000000003</v>
      </c>
      <c r="AI65" s="11">
        <f>AH65/AG65*100</f>
        <v>16.878529082931689</v>
      </c>
      <c r="AJ65" s="11"/>
      <c r="AK65" s="11">
        <f>VLOOKUP(A65,[7]REG8!$A$63:$BC$75,37,FALSE)</f>
        <v>92.278000000000006</v>
      </c>
      <c r="AL65" s="11">
        <v>88.421999999999997</v>
      </c>
      <c r="AM65" s="11">
        <f>AK65-AL65</f>
        <v>3.8560000000000088</v>
      </c>
      <c r="AN65" s="11">
        <f>AM65/AL65*100</f>
        <v>4.360905656963209</v>
      </c>
      <c r="AO65" s="11"/>
      <c r="AP65" s="11">
        <f>VLOOKUP(A65,[7]REG8!$A$63:$BC$75,42,FALSE)</f>
        <v>73.781999999999996</v>
      </c>
      <c r="AQ65" s="11">
        <v>78.638999999999996</v>
      </c>
      <c r="AR65" s="11">
        <f>AP65-AQ65</f>
        <v>-4.8569999999999993</v>
      </c>
      <c r="AS65" s="11">
        <f>AR65/AQ65*100</f>
        <v>-6.1763247243734023</v>
      </c>
      <c r="AT65" s="11"/>
      <c r="AU65" s="11">
        <f>VLOOKUP(A65,[7]REG8!$A$63:$BC$75,47,FALSE)</f>
        <v>142.50200000000001</v>
      </c>
      <c r="AV65" s="11">
        <v>148.63800000000001</v>
      </c>
      <c r="AW65" s="11">
        <f>AU65-AV65</f>
        <v>-6.1359999999999957</v>
      </c>
      <c r="AX65" s="11">
        <f>AW65/AV65*100</f>
        <v>-4.1281502711285105</v>
      </c>
      <c r="AY65" s="11"/>
      <c r="AZ65" s="11">
        <f>VLOOKUP(A65,[7]REG8!$A$63:$BC$75,52,FALSE)</f>
        <v>122.8143</v>
      </c>
      <c r="BA65" s="11">
        <v>104.797</v>
      </c>
      <c r="BB65" s="11">
        <f>AZ65-BA65</f>
        <v>18.017300000000006</v>
      </c>
      <c r="BC65" s="11">
        <f t="shared" si="56"/>
        <v>17.192572306459162</v>
      </c>
      <c r="BD65" s="11"/>
      <c r="BE65" s="11">
        <f t="shared" si="57"/>
        <v>1546.0594600000002</v>
      </c>
      <c r="BF65" s="11">
        <f t="shared" si="57"/>
        <v>1648.74423</v>
      </c>
      <c r="BG65" s="11">
        <f t="shared" si="58"/>
        <v>-102.68476999999984</v>
      </c>
      <c r="BH65" s="11">
        <f>BG65/BF65*100</f>
        <v>-6.2280594000926293</v>
      </c>
      <c r="BI65" s="14"/>
      <c r="BJ65" s="14"/>
    </row>
    <row r="66" spans="1:66" ht="15" customHeight="1" x14ac:dyDescent="0.25">
      <c r="A66" s="8" t="s">
        <v>69</v>
      </c>
      <c r="B66" s="20">
        <f>SUM(B63-B64-B65)/B63*100</f>
        <v>12.383562948826073</v>
      </c>
      <c r="C66" s="20">
        <f>SUM(C63-C64-C65)/C63*100</f>
        <v>12.183667149243139</v>
      </c>
      <c r="D66" s="21" t="s">
        <v>33</v>
      </c>
      <c r="E66" s="12">
        <f>B66-C66</f>
        <v>0.19989579958293469</v>
      </c>
      <c r="F66" s="20"/>
      <c r="G66" s="20">
        <f>SUM(G63-G64-G65)/G63*100</f>
        <v>10.488071976602461</v>
      </c>
      <c r="H66" s="20">
        <f>SUM(H63-H64-H65)/H63*100</f>
        <v>4.6133328054847551</v>
      </c>
      <c r="I66" s="21" t="s">
        <v>33</v>
      </c>
      <c r="J66" s="12">
        <f>G66-H66</f>
        <v>5.8747391711177057</v>
      </c>
      <c r="K66" s="20"/>
      <c r="L66" s="20">
        <f>SUM(L63-L64-L65)/L63*100</f>
        <v>13.565780481872123</v>
      </c>
      <c r="M66" s="20">
        <f>SUM(M63-M64-M65)/M63*100</f>
        <v>12.42115743793247</v>
      </c>
      <c r="N66" s="21" t="s">
        <v>33</v>
      </c>
      <c r="O66" s="12">
        <f>L66-M66</f>
        <v>1.144623043939653</v>
      </c>
      <c r="P66" s="20"/>
      <c r="Q66" s="20">
        <f>SUM(Q63-Q64-Q65)/Q63*100</f>
        <v>6.5946650233600401</v>
      </c>
      <c r="R66" s="20">
        <f>SUM(R63-R64-R65)/R63*100</f>
        <v>7.8881156778981998</v>
      </c>
      <c r="S66" s="21" t="s">
        <v>33</v>
      </c>
      <c r="T66" s="12">
        <f>Q66-R66</f>
        <v>-1.2934506545381597</v>
      </c>
      <c r="U66" s="20"/>
      <c r="V66" s="20">
        <f>SUM(V63-V64-V65)/V63*100</f>
        <v>10.087668210977338</v>
      </c>
      <c r="W66" s="20">
        <f>SUM(W63-W64-W65)/W63*100</f>
        <v>9.4880849370917471</v>
      </c>
      <c r="X66" s="21" t="s">
        <v>33</v>
      </c>
      <c r="Y66" s="12">
        <f>V66-W66</f>
        <v>0.59958327388559063</v>
      </c>
      <c r="Z66" s="20"/>
      <c r="AA66" s="20">
        <f>SUM(AA63-AA64-AA65)/AA63*100</f>
        <v>10.535174340980289</v>
      </c>
      <c r="AB66" s="20">
        <f>SUM(AB63-AB64-AB65)/AB63*100</f>
        <v>10.3295064265461</v>
      </c>
      <c r="AC66" s="21" t="s">
        <v>33</v>
      </c>
      <c r="AD66" s="12">
        <f>AA66-AB66</f>
        <v>0.20566791443418886</v>
      </c>
      <c r="AE66" s="20"/>
      <c r="AF66" s="11">
        <f>SUM(AF63-AF64-AF65)/AF63*100</f>
        <v>8.5116387743734485</v>
      </c>
      <c r="AG66" s="11">
        <f>SUM(AG63-AG64-AG65)/AG63*100</f>
        <v>9.4802677049747537</v>
      </c>
      <c r="AH66" s="13" t="s">
        <v>33</v>
      </c>
      <c r="AI66" s="12">
        <f>AF66-AG66</f>
        <v>-0.96862893060130517</v>
      </c>
      <c r="AJ66" s="20"/>
      <c r="AK66" s="20">
        <f>SUM(AK63-AK64-AK65)/AK63*100</f>
        <v>10.895021369838707</v>
      </c>
      <c r="AL66" s="20">
        <f>SUM(AL63-AL64-AL65)/AL63*100</f>
        <v>9.0820303388711174</v>
      </c>
      <c r="AM66" s="21" t="s">
        <v>33</v>
      </c>
      <c r="AN66" s="12">
        <f>AK66-AL66</f>
        <v>1.8129910309675896</v>
      </c>
      <c r="AO66" s="20"/>
      <c r="AP66" s="20">
        <f>SUM(AP63-AP64-AP65)/AP63*100</f>
        <v>6.7276956553297156</v>
      </c>
      <c r="AQ66" s="20">
        <f>SUM(AQ63-AQ64-AQ65)/AQ63*100</f>
        <v>7.4608698780522928</v>
      </c>
      <c r="AR66" s="21" t="s">
        <v>33</v>
      </c>
      <c r="AS66" s="12">
        <f>AP66-AQ66</f>
        <v>-0.73317422272257726</v>
      </c>
      <c r="AT66" s="20"/>
      <c r="AU66" s="20">
        <f>SUM(AU63-AU64-AU65)/AU63*100</f>
        <v>8.9352933595697106</v>
      </c>
      <c r="AV66" s="20">
        <f>SUM(AV63-AV64-AV65)/AV63*100</f>
        <v>11.664974410666538</v>
      </c>
      <c r="AW66" s="21" t="s">
        <v>33</v>
      </c>
      <c r="AX66" s="12">
        <f>AU66-AV66</f>
        <v>-2.7296810510968275</v>
      </c>
      <c r="AY66" s="20"/>
      <c r="AZ66" s="20">
        <f>SUM(AZ63-AZ64-AZ65)/AZ63*100</f>
        <v>10.607236881642667</v>
      </c>
      <c r="BA66" s="20">
        <f>SUM(BA63-BA64-BA65)/BA63*100</f>
        <v>8.3154559426595629</v>
      </c>
      <c r="BB66" s="21" t="s">
        <v>33</v>
      </c>
      <c r="BC66" s="12">
        <f>AZ66-BA66</f>
        <v>2.2917809389831039</v>
      </c>
      <c r="BD66" s="20"/>
      <c r="BE66" s="20">
        <f>SUM(BE63-BE64-BE65)/BE63*100</f>
        <v>9.2603451837570834</v>
      </c>
      <c r="BF66" s="20">
        <f>SUM(BF63-BF64-BF65)/BF63*100</f>
        <v>9.017718402250626</v>
      </c>
      <c r="BG66" s="20"/>
      <c r="BH66" s="12">
        <f>BE66-BF66</f>
        <v>0.24262678150645733</v>
      </c>
      <c r="BI66" s="9"/>
    </row>
    <row r="67" spans="1:66" ht="15" customHeight="1" x14ac:dyDescent="0.25">
      <c r="A67" s="8" t="s">
        <v>70</v>
      </c>
      <c r="B67" s="20">
        <f>B10/(B64+B65)</f>
        <v>14.519367177213502</v>
      </c>
      <c r="C67" s="20">
        <f>C10/(C64+C65)</f>
        <v>16.376217692145623</v>
      </c>
      <c r="D67" s="20">
        <f>B67-C67</f>
        <v>-1.8568505149321215</v>
      </c>
      <c r="E67" s="11">
        <f t="shared" si="53"/>
        <v>-11.338701950833897</v>
      </c>
      <c r="F67" s="20"/>
      <c r="G67" s="20">
        <f>G10/(G64+G65)</f>
        <v>14.333875990832498</v>
      </c>
      <c r="H67" s="20">
        <f>H10/(H64+H65)</f>
        <v>13.521219360661838</v>
      </c>
      <c r="I67" s="20">
        <f>G67-H67</f>
        <v>0.81265663017065926</v>
      </c>
      <c r="J67" s="11">
        <f>I67/H67*100</f>
        <v>6.0102318326036031</v>
      </c>
      <c r="K67" s="20"/>
      <c r="L67" s="20">
        <f>L10/(L64+L65)</f>
        <v>14.005425549733884</v>
      </c>
      <c r="M67" s="20">
        <f>M10/(M64+M65)</f>
        <v>13.35566692223966</v>
      </c>
      <c r="N67" s="20">
        <f>L67-M67</f>
        <v>0.64975862749422397</v>
      </c>
      <c r="O67" s="11">
        <f t="shared" si="54"/>
        <v>4.8650406698317363</v>
      </c>
      <c r="P67" s="20"/>
      <c r="Q67" s="20">
        <f>Q10/(Q64+Q65)</f>
        <v>9.8825976165077893</v>
      </c>
      <c r="R67" s="20">
        <f>R10/(R64+R65)</f>
        <v>10.553213496558488</v>
      </c>
      <c r="S67" s="20">
        <f>Q67-R67</f>
        <v>-0.67061588005069872</v>
      </c>
      <c r="T67" s="11">
        <f>S67/R67*100</f>
        <v>-6.3546130310866307</v>
      </c>
      <c r="U67" s="20"/>
      <c r="V67" s="20">
        <f>V10/(V64+V65)</f>
        <v>13.952625726220266</v>
      </c>
      <c r="W67" s="20">
        <f>W10/(W64+W65)</f>
        <v>14.931604105877497</v>
      </c>
      <c r="X67" s="20">
        <f>V67-W67</f>
        <v>-0.97897837965723156</v>
      </c>
      <c r="Y67" s="11">
        <f>X67/W67*100</f>
        <v>-6.5564180024829239</v>
      </c>
      <c r="Z67" s="20"/>
      <c r="AA67" s="20">
        <f>AA10/(AA64+AA65)</f>
        <v>13.07340187483382</v>
      </c>
      <c r="AB67" s="20">
        <f>AB10/(AB64+AB65)</f>
        <v>15.030735597538667</v>
      </c>
      <c r="AC67" s="20">
        <f>AA67-AB67</f>
        <v>-1.9573337227048473</v>
      </c>
      <c r="AD67" s="11">
        <f t="shared" si="55"/>
        <v>-13.022208460811241</v>
      </c>
      <c r="AE67" s="20"/>
      <c r="AF67" s="11">
        <f>AF10/(AF64+AF65)</f>
        <v>10.560068704009151</v>
      </c>
      <c r="AG67" s="11">
        <f>AG10/(AG64+AG65)</f>
        <v>10.587493059789214</v>
      </c>
      <c r="AH67" s="11">
        <f>AF67-AG67</f>
        <v>-2.7424355780063081E-2</v>
      </c>
      <c r="AI67" s="11">
        <f>AH67/AG67*100</f>
        <v>-0.25902596228581681</v>
      </c>
      <c r="AJ67" s="20"/>
      <c r="AK67" s="20">
        <f>AK10/(AK64+AK65)</f>
        <v>14.545287287579169</v>
      </c>
      <c r="AL67" s="20">
        <f>AL10/(AL64+AL65)</f>
        <v>14.32879172775554</v>
      </c>
      <c r="AM67" s="20">
        <f t="shared" ref="AM67:AM74" si="59">AK67-AL67</f>
        <v>0.21649555982362934</v>
      </c>
      <c r="AN67" s="11">
        <f>AM67/AL67*100</f>
        <v>1.5109128804228993</v>
      </c>
      <c r="AO67" s="20"/>
      <c r="AP67" s="20">
        <f>AP10/(AP64+AP65)</f>
        <v>12.865243750122886</v>
      </c>
      <c r="AQ67" s="20">
        <f>AQ10/(AQ64+AQ65)</f>
        <v>13.080896408856331</v>
      </c>
      <c r="AR67" s="20">
        <f>AP67-AQ67</f>
        <v>-0.21565265873344508</v>
      </c>
      <c r="AS67" s="11">
        <f>AR67/AQ67*100</f>
        <v>-1.6486076488415498</v>
      </c>
      <c r="AT67" s="20"/>
      <c r="AU67" s="20">
        <f>AU10/(AU64+AU65)</f>
        <v>15.577401250021028</v>
      </c>
      <c r="AV67" s="20">
        <f>AV10/(AV64+AV65)</f>
        <v>14.897522924697968</v>
      </c>
      <c r="AW67" s="20">
        <f>AU67-AV67</f>
        <v>0.67987832532305958</v>
      </c>
      <c r="AX67" s="11">
        <f>AW67/AV67*100</f>
        <v>4.5637004806746653</v>
      </c>
      <c r="AY67" s="20"/>
      <c r="AZ67" s="20">
        <f>AZ10/(AZ64+AZ65)</f>
        <v>13.290587921615009</v>
      </c>
      <c r="BA67" s="20">
        <f>BA10/(BA64+BA65)</f>
        <v>13.94131568106552</v>
      </c>
      <c r="BB67" s="20">
        <f>AZ67-BA67</f>
        <v>-0.6507277594505112</v>
      </c>
      <c r="BC67" s="11">
        <f t="shared" si="56"/>
        <v>-4.6676208640358166</v>
      </c>
      <c r="BD67" s="20"/>
      <c r="BE67" s="20">
        <f>BE10/(BE64+BE65)</f>
        <v>12.452312554164696</v>
      </c>
      <c r="BF67" s="20">
        <f>BF10/(BF64+BF65)</f>
        <v>12.730908244649969</v>
      </c>
      <c r="BG67" s="20">
        <f t="shared" si="58"/>
        <v>-0.27859569048527355</v>
      </c>
      <c r="BH67" s="11">
        <f>BG67/BF67*100</f>
        <v>-2.1883410447353624</v>
      </c>
      <c r="BI67" s="9"/>
    </row>
    <row r="68" spans="1:66" ht="15" customHeight="1" x14ac:dyDescent="0.25">
      <c r="A68" s="8" t="s">
        <v>71</v>
      </c>
      <c r="B68" s="20">
        <f>B20/B63</f>
        <v>8.5397593491997021</v>
      </c>
      <c r="C68" s="20">
        <f>C20/C63</f>
        <v>11.019085617611209</v>
      </c>
      <c r="D68" s="20">
        <f>B68-C68</f>
        <v>-2.4793262684115067</v>
      </c>
      <c r="E68" s="11">
        <f t="shared" si="53"/>
        <v>-22.500290445596807</v>
      </c>
      <c r="F68" s="20"/>
      <c r="G68" s="20">
        <f>G20/G63</f>
        <v>8.7030602098386751</v>
      </c>
      <c r="H68" s="20">
        <f>H20/H63</f>
        <v>9.3500021951727152</v>
      </c>
      <c r="I68" s="20">
        <f>G68-H68</f>
        <v>-0.64694198533404013</v>
      </c>
      <c r="J68" s="11">
        <f>I68/H68*100</f>
        <v>-6.9191639940795717</v>
      </c>
      <c r="K68" s="20"/>
      <c r="L68" s="20">
        <f>L20/L63</f>
        <v>8.9021882900651406</v>
      </c>
      <c r="M68" s="20">
        <f>M20/M63</f>
        <v>9.0228380057085324</v>
      </c>
      <c r="N68" s="20">
        <f>L68-M68</f>
        <v>-0.12064971564339189</v>
      </c>
      <c r="O68" s="11">
        <f t="shared" si="54"/>
        <v>-1.3371592792318749</v>
      </c>
      <c r="P68" s="20"/>
      <c r="Q68" s="20">
        <f>Q20/Q63</f>
        <v>7.7459339886996226</v>
      </c>
      <c r="R68" s="20">
        <f>R20/R63</f>
        <v>8.5590295532335556</v>
      </c>
      <c r="S68" s="20">
        <f>Q68-R68</f>
        <v>-0.81309556453393306</v>
      </c>
      <c r="T68" s="11">
        <f>S68/R68*100</f>
        <v>-9.4998569578107119</v>
      </c>
      <c r="U68" s="20"/>
      <c r="V68" s="20">
        <f>V20/V63</f>
        <v>8.7047596812878876</v>
      </c>
      <c r="W68" s="20">
        <f>W20/W63</f>
        <v>10.076476515363588</v>
      </c>
      <c r="X68" s="20">
        <f>V68-W68</f>
        <v>-1.3717168340757002</v>
      </c>
      <c r="Y68" s="11">
        <f>X68/W68*100</f>
        <v>-13.613060398485977</v>
      </c>
      <c r="Z68" s="20"/>
      <c r="AA68" s="20">
        <f>AA20/AA63</f>
        <v>8.0741059787465268</v>
      </c>
      <c r="AB68" s="20">
        <f>AB20/AB63</f>
        <v>10.517943829924857</v>
      </c>
      <c r="AC68" s="20">
        <f>AA68-AB68</f>
        <v>-2.4438378511783299</v>
      </c>
      <c r="AD68" s="11">
        <f t="shared" si="55"/>
        <v>-23.234939173427676</v>
      </c>
      <c r="AE68" s="20"/>
      <c r="AF68" s="11">
        <f>AF20/AF63</f>
        <v>9.1359801453442522</v>
      </c>
      <c r="AG68" s="11">
        <f>AG20/AG63</f>
        <v>9.5265800631861737</v>
      </c>
      <c r="AH68" s="11">
        <f>AF68-AG68</f>
        <v>-0.3905999178419215</v>
      </c>
      <c r="AI68" s="11">
        <f>AH68/AG68*100</f>
        <v>-4.1001063891892073</v>
      </c>
      <c r="AJ68" s="20"/>
      <c r="AK68" s="20">
        <f>AK20/AK63</f>
        <v>10.072715634423497</v>
      </c>
      <c r="AL68" s="20">
        <f>AL20/AL63</f>
        <v>9.5698578231553739</v>
      </c>
      <c r="AM68" s="20">
        <f t="shared" si="59"/>
        <v>0.50285781126812346</v>
      </c>
      <c r="AN68" s="11">
        <f>AM68/AL68*100</f>
        <v>5.2546006488351482</v>
      </c>
      <c r="AO68" s="20"/>
      <c r="AP68" s="20">
        <f>AP20/AP63</f>
        <v>8.0416023910832433</v>
      </c>
      <c r="AQ68" s="20">
        <f>AQ20/AQ63</f>
        <v>9.0731357125552261</v>
      </c>
      <c r="AR68" s="20">
        <f>AP68-AQ68</f>
        <v>-1.0315333214719828</v>
      </c>
      <c r="AS68" s="11">
        <f>AR68/AQ68*100</f>
        <v>-11.369093929065421</v>
      </c>
      <c r="AT68" s="20"/>
      <c r="AU68" s="20">
        <f>AU20/AU63</f>
        <v>10.296202926077926</v>
      </c>
      <c r="AV68" s="20">
        <f>AV20/AV63</f>
        <v>10.074139511865162</v>
      </c>
      <c r="AW68" s="20">
        <f>AU68-AV68</f>
        <v>0.22206341421276399</v>
      </c>
      <c r="AX68" s="11">
        <f>AW68/AV68*100</f>
        <v>2.2042916315703311</v>
      </c>
      <c r="AY68" s="20"/>
      <c r="AZ68" s="20">
        <f>AZ20/AZ63</f>
        <v>9.7229471828700849</v>
      </c>
      <c r="BA68" s="20">
        <f>BA20/BA63</f>
        <v>11.72820711969872</v>
      </c>
      <c r="BB68" s="20">
        <f>AZ68-BA68</f>
        <v>-2.0052599368286348</v>
      </c>
      <c r="BC68" s="11">
        <f t="shared" si="56"/>
        <v>-17.097753444860267</v>
      </c>
      <c r="BD68" s="20"/>
      <c r="BE68" s="20">
        <f>BE20/BE63</f>
        <v>8.8178514693041201</v>
      </c>
      <c r="BF68" s="20">
        <f>BF20/BF63</f>
        <v>9.5552944629307</v>
      </c>
      <c r="BG68" s="20">
        <f t="shared" si="58"/>
        <v>-0.73744299362657983</v>
      </c>
      <c r="BH68" s="11">
        <f>BG68/BF68*100</f>
        <v>-7.7176375514899513</v>
      </c>
      <c r="BI68" s="9"/>
    </row>
    <row r="69" spans="1:66" ht="15" hidden="1" customHeight="1" x14ac:dyDescent="0.25">
      <c r="A69" s="8" t="s">
        <v>72</v>
      </c>
      <c r="B69" s="25"/>
      <c r="C69" s="25"/>
      <c r="D69" s="20"/>
      <c r="E69" s="11">
        <f>B69-C69</f>
        <v>0</v>
      </c>
      <c r="F69" s="20"/>
      <c r="G69" s="25"/>
      <c r="H69" s="25"/>
      <c r="I69" s="20"/>
      <c r="J69" s="11">
        <f>G69-H69</f>
        <v>0</v>
      </c>
      <c r="K69" s="20"/>
      <c r="L69" s="20"/>
      <c r="M69" s="20"/>
      <c r="N69" s="20"/>
      <c r="O69" s="11">
        <f>L69-M69</f>
        <v>0</v>
      </c>
      <c r="P69" s="20"/>
      <c r="Q69" s="20"/>
      <c r="R69" s="20"/>
      <c r="S69" s="20"/>
      <c r="T69" s="11">
        <f>Q69-R69</f>
        <v>0</v>
      </c>
      <c r="U69" s="20"/>
      <c r="V69" s="20"/>
      <c r="W69" s="20"/>
      <c r="X69" s="20"/>
      <c r="Y69" s="11">
        <f>V69-W69</f>
        <v>0</v>
      </c>
      <c r="Z69" s="20"/>
      <c r="AA69" s="20"/>
      <c r="AB69" s="20"/>
      <c r="AC69" s="20"/>
      <c r="AD69" s="11">
        <f>AA69-AB69</f>
        <v>0</v>
      </c>
      <c r="AE69" s="20"/>
      <c r="AF69" s="11"/>
      <c r="AG69" s="11"/>
      <c r="AH69" s="11"/>
      <c r="AI69" s="11">
        <f>AF69-AG69</f>
        <v>0</v>
      </c>
      <c r="AJ69" s="20"/>
      <c r="AK69" s="20"/>
      <c r="AL69" s="20"/>
      <c r="AM69" s="20"/>
      <c r="AN69" s="11">
        <f>AK69-AL69</f>
        <v>0</v>
      </c>
      <c r="AO69" s="20"/>
      <c r="AP69" s="20"/>
      <c r="AQ69" s="20"/>
      <c r="AR69" s="20"/>
      <c r="AS69" s="11">
        <f>AP69-AQ69</f>
        <v>0</v>
      </c>
      <c r="AT69" s="20"/>
      <c r="AU69" s="20"/>
      <c r="AV69" s="20"/>
      <c r="AW69" s="20"/>
      <c r="AX69" s="11">
        <f>AU69-AV69</f>
        <v>0</v>
      </c>
      <c r="AY69" s="20"/>
      <c r="AZ69" s="20"/>
      <c r="BA69" s="20"/>
      <c r="BB69" s="20"/>
      <c r="BC69" s="11">
        <f>AZ69-BA69</f>
        <v>0</v>
      </c>
      <c r="BD69" s="20"/>
      <c r="BE69" s="20">
        <v>35</v>
      </c>
      <c r="BF69" s="25" t="str">
        <f>'[9]REG VIII'!$AX$97</f>
        <v>41</v>
      </c>
      <c r="BG69" s="20"/>
      <c r="BH69" s="11">
        <f>BE69-BF69</f>
        <v>-6</v>
      </c>
      <c r="BI69" s="10"/>
      <c r="BJ69" s="10" t="s">
        <v>73</v>
      </c>
    </row>
    <row r="70" spans="1:66" ht="15" customHeight="1" x14ac:dyDescent="0.25">
      <c r="A70" s="8" t="s">
        <v>86</v>
      </c>
      <c r="B70" s="20">
        <v>98.797329293180454</v>
      </c>
      <c r="C70" s="20">
        <v>98.92</v>
      </c>
      <c r="D70" s="20"/>
      <c r="E70" s="12">
        <f>B70-C70</f>
        <v>-0.12267070681954806</v>
      </c>
      <c r="F70" s="20"/>
      <c r="G70" s="20">
        <v>99.446738604257462</v>
      </c>
      <c r="H70" s="20">
        <v>99.2</v>
      </c>
      <c r="I70" s="20"/>
      <c r="J70" s="12">
        <f>G70-H70</f>
        <v>0.24673860425745886</v>
      </c>
      <c r="K70" s="20"/>
      <c r="L70" s="26">
        <v>96.464221819580501</v>
      </c>
      <c r="M70" s="26">
        <v>97.63</v>
      </c>
      <c r="N70" s="20"/>
      <c r="O70" s="12">
        <f>L70-M70</f>
        <v>-1.165778180419494</v>
      </c>
      <c r="P70" s="20"/>
      <c r="Q70" s="20">
        <v>97.323428042407869</v>
      </c>
      <c r="R70" s="20">
        <v>99.66</v>
      </c>
      <c r="S70" s="20"/>
      <c r="T70" s="12">
        <f>Q70-R70</f>
        <v>-2.3365719575921275</v>
      </c>
      <c r="U70" s="20"/>
      <c r="V70" s="20">
        <v>96.320986163207749</v>
      </c>
      <c r="W70" s="20">
        <v>96.25</v>
      </c>
      <c r="X70" s="20"/>
      <c r="Y70" s="12">
        <f>V70-W70</f>
        <v>7.0986163207749087E-2</v>
      </c>
      <c r="Z70" s="20"/>
      <c r="AA70" s="20">
        <v>98.42508765996736</v>
      </c>
      <c r="AB70" s="20">
        <v>97.1</v>
      </c>
      <c r="AC70" s="20"/>
      <c r="AD70" s="12">
        <f>AA70-AB70</f>
        <v>1.325087659967366</v>
      </c>
      <c r="AE70" s="20"/>
      <c r="AF70" s="11">
        <v>99.779061435748574</v>
      </c>
      <c r="AG70" s="11">
        <v>98.29</v>
      </c>
      <c r="AH70" s="11"/>
      <c r="AI70" s="12">
        <f>AF70-AG70</f>
        <v>1.4890614357485674</v>
      </c>
      <c r="AJ70" s="20"/>
      <c r="AK70" s="20">
        <v>99.283859401572656</v>
      </c>
      <c r="AL70" s="20">
        <v>100</v>
      </c>
      <c r="AM70" s="20"/>
      <c r="AN70" s="12">
        <f>AK70-AL70</f>
        <v>-0.71614059842734434</v>
      </c>
      <c r="AO70" s="20"/>
      <c r="AP70" s="25">
        <v>100</v>
      </c>
      <c r="AQ70" s="25">
        <v>100</v>
      </c>
      <c r="AR70" s="20"/>
      <c r="AS70" s="12">
        <f>AP70-AQ70</f>
        <v>0</v>
      </c>
      <c r="AT70" s="20"/>
      <c r="AU70" s="20">
        <v>99.50283598066801</v>
      </c>
      <c r="AV70" s="20">
        <v>100</v>
      </c>
      <c r="AW70" s="20"/>
      <c r="AX70" s="12">
        <f>AU70-AV70</f>
        <v>-0.49716401933198995</v>
      </c>
      <c r="AY70" s="20"/>
      <c r="AZ70" s="20">
        <v>100</v>
      </c>
      <c r="BA70" s="20">
        <v>99.63</v>
      </c>
      <c r="BB70" s="20"/>
      <c r="BC70" s="12">
        <f>AZ70-BA70</f>
        <v>0.37000000000000455</v>
      </c>
      <c r="BD70" s="20"/>
      <c r="BE70" s="20">
        <f>+(B70+G70+L70+Q70+V70+AA70+AF70+AK70+AP70+AU70+AZ70)/11</f>
        <v>98.667595309144588</v>
      </c>
      <c r="BF70" s="20">
        <f>+(C70+H70+M70+R70+W70+AB70+AG70+AL70+AQ70+AV70+BA70)/11</f>
        <v>98.789090909090888</v>
      </c>
      <c r="BG70" s="20"/>
      <c r="BH70" s="12">
        <f>BE70-BF70</f>
        <v>-0.1214955999463001</v>
      </c>
      <c r="BI70" s="27"/>
      <c r="BJ70" s="27"/>
    </row>
    <row r="71" spans="1:66" ht="15" customHeight="1" x14ac:dyDescent="0.25">
      <c r="A71" s="8" t="s">
        <v>74</v>
      </c>
      <c r="B71" s="11">
        <f>VLOOKUP(A71,[7]REG8!$A$63:$BC$75,2,FALSE)</f>
        <v>42275</v>
      </c>
      <c r="C71" s="11">
        <v>41246</v>
      </c>
      <c r="D71" s="11">
        <f>B71-C71</f>
        <v>1029</v>
      </c>
      <c r="E71" s="11">
        <f>D71/C71*100</f>
        <v>2.4947873733210493</v>
      </c>
      <c r="F71" s="11"/>
      <c r="G71" s="11">
        <f>VLOOKUP(A71,[7]REG8!$A$63:$BC$75,7,FALSE)</f>
        <v>97125</v>
      </c>
      <c r="H71" s="11">
        <v>96371</v>
      </c>
      <c r="I71" s="11">
        <f>G71-H71</f>
        <v>754</v>
      </c>
      <c r="J71" s="11">
        <f>I71/H71*100</f>
        <v>0.7823930435504457</v>
      </c>
      <c r="K71" s="11"/>
      <c r="L71" s="11">
        <f>VLOOKUP(A71,[7]REG8!$A$63:$BC$75,12,FALSE)</f>
        <v>87982</v>
      </c>
      <c r="M71" s="11">
        <v>85699</v>
      </c>
      <c r="N71" s="11">
        <f>L71-M71</f>
        <v>2283</v>
      </c>
      <c r="O71" s="11">
        <f>N71/M71*100</f>
        <v>2.6639750755551406</v>
      </c>
      <c r="P71" s="11"/>
      <c r="Q71" s="11">
        <f>VLOOKUP(A71,[7]REG8!$A$63:$BC$75,17,FALSE)</f>
        <v>81953</v>
      </c>
      <c r="R71" s="11">
        <v>81104</v>
      </c>
      <c r="S71" s="11">
        <f>Q71-R71</f>
        <v>849</v>
      </c>
      <c r="T71" s="11">
        <f>S71/R71*100</f>
        <v>1.0468041033734463</v>
      </c>
      <c r="U71" s="11"/>
      <c r="V71" s="11">
        <f>VLOOKUP(A71,[7]REG8!$A$63:$BC$75,22,FALSE)</f>
        <v>68035</v>
      </c>
      <c r="W71" s="11">
        <v>66211</v>
      </c>
      <c r="X71" s="11">
        <f>V71-W71</f>
        <v>1824</v>
      </c>
      <c r="Y71" s="11">
        <f>X71/W71*100</f>
        <v>2.7548292579782814</v>
      </c>
      <c r="Z71" s="11"/>
      <c r="AA71" s="11">
        <f>VLOOKUP(A71,[7]REG8!$A$63:$BC$75,27,FALSE)</f>
        <v>79254</v>
      </c>
      <c r="AB71" s="11">
        <v>78073</v>
      </c>
      <c r="AC71" s="11">
        <f>AA71-AB71</f>
        <v>1181</v>
      </c>
      <c r="AD71" s="11">
        <f>AC71/AB71*100</f>
        <v>1.5126868443636083</v>
      </c>
      <c r="AE71" s="11"/>
      <c r="AF71" s="11">
        <f>VLOOKUP(A71,[7]REG8!$A$63:$BC$75,32,FALSE)</f>
        <v>151303</v>
      </c>
      <c r="AG71" s="11">
        <v>149172</v>
      </c>
      <c r="AH71" s="11">
        <f>AF71-AG71</f>
        <v>2131</v>
      </c>
      <c r="AI71" s="11">
        <f>AH71/AG71*100</f>
        <v>1.4285522752259137</v>
      </c>
      <c r="AJ71" s="11"/>
      <c r="AK71" s="11">
        <f>VLOOKUP(A71,[7]REG8!$A$63:$BC$75,37,FALSE)</f>
        <v>81448</v>
      </c>
      <c r="AL71" s="11">
        <v>78888</v>
      </c>
      <c r="AM71" s="11">
        <f t="shared" si="59"/>
        <v>2560</v>
      </c>
      <c r="AN71" s="11">
        <f>AM71/AL71*100</f>
        <v>3.2451069871209817</v>
      </c>
      <c r="AO71" s="11"/>
      <c r="AP71" s="11">
        <f>VLOOKUP(A71,[7]REG8!$A$63:$BC$75,42,FALSE)</f>
        <v>64389</v>
      </c>
      <c r="AQ71" s="11">
        <v>62625</v>
      </c>
      <c r="AR71" s="11">
        <f>AP71-AQ71</f>
        <v>1764</v>
      </c>
      <c r="AS71" s="11">
        <f>AR71/AQ71*100</f>
        <v>2.8167664670658685</v>
      </c>
      <c r="AT71" s="11"/>
      <c r="AU71" s="11">
        <f>VLOOKUP(A71,[7]REG8!$A$63:$BC$75,47,FALSE)</f>
        <v>95976</v>
      </c>
      <c r="AV71" s="11">
        <v>93144</v>
      </c>
      <c r="AW71" s="11">
        <f>AU71-AV71</f>
        <v>2832</v>
      </c>
      <c r="AX71" s="11">
        <f>AW71/AV71*100</f>
        <v>3.0404534913682042</v>
      </c>
      <c r="AY71" s="11"/>
      <c r="AZ71" s="11">
        <f>VLOOKUP(A71,[7]REG8!$A$63:$BC$75,52,FALSE)</f>
        <v>102072</v>
      </c>
      <c r="BA71" s="11">
        <v>92718</v>
      </c>
      <c r="BB71" s="11">
        <f>AZ71-BA71</f>
        <v>9354</v>
      </c>
      <c r="BC71" s="11">
        <f>BB71/BA71*100</f>
        <v>10.088655924415971</v>
      </c>
      <c r="BD71" s="11"/>
      <c r="BE71" s="11">
        <f>L71+Q71+V71+AA71+AF71+AZ71+AP71+AU71+G71+AK71+B71</f>
        <v>951812</v>
      </c>
      <c r="BF71" s="11">
        <f>M71+R71+W71+AB71+AG71+BA71+AQ71+AV71+H71+AL71+C71</f>
        <v>925251</v>
      </c>
      <c r="BG71" s="11">
        <f>BE71-BF71</f>
        <v>26561</v>
      </c>
      <c r="BH71" s="11">
        <f>BG71/BF71*100</f>
        <v>2.8706804964274557</v>
      </c>
      <c r="BI71" s="14"/>
      <c r="BJ71" s="14"/>
      <c r="BK71" s="14"/>
      <c r="BL71" s="14"/>
    </row>
    <row r="72" spans="1:66" ht="15" customHeight="1" x14ac:dyDescent="0.25">
      <c r="A72" s="8" t="s">
        <v>75</v>
      </c>
      <c r="B72" s="11">
        <f>VLOOKUP(A72,[7]REG8!$A$63:$BC$75,2,FALSE)</f>
        <v>74</v>
      </c>
      <c r="C72" s="11">
        <f>31+45</f>
        <v>76</v>
      </c>
      <c r="D72" s="11">
        <f>B72-C72</f>
        <v>-2</v>
      </c>
      <c r="E72" s="11">
        <f>D72/C72*100</f>
        <v>-2.6315789473684208</v>
      </c>
      <c r="F72" s="11"/>
      <c r="G72" s="11">
        <f>VLOOKUP(A72,[7]REG8!$A$63:$BC$75,7,FALSE)</f>
        <v>154</v>
      </c>
      <c r="H72" s="11">
        <v>147</v>
      </c>
      <c r="I72" s="11">
        <f>G72-H72</f>
        <v>7</v>
      </c>
      <c r="J72" s="11">
        <f>I72/H72*100</f>
        <v>4.7619047619047619</v>
      </c>
      <c r="K72" s="11"/>
      <c r="L72" s="11">
        <f>VLOOKUP(A72,[7]REG8!$A$63:$BC$75,12,FALSE)</f>
        <v>131</v>
      </c>
      <c r="M72" s="11">
        <f>68+67</f>
        <v>135</v>
      </c>
      <c r="N72" s="11">
        <f>L72-M72</f>
        <v>-4</v>
      </c>
      <c r="O72" s="11">
        <f>N72/M72*100</f>
        <v>-2.9629629629629632</v>
      </c>
      <c r="P72" s="11"/>
      <c r="Q72" s="11">
        <f>VLOOKUP(A72,[7]REG8!$A$63:$BC$75,17,FALSE)</f>
        <v>143</v>
      </c>
      <c r="R72" s="11">
        <f>99+43</f>
        <v>142</v>
      </c>
      <c r="S72" s="11">
        <f>Q72-R72</f>
        <v>1</v>
      </c>
      <c r="T72" s="11">
        <f>S72/R72*100</f>
        <v>0.70422535211267612</v>
      </c>
      <c r="U72" s="11"/>
      <c r="V72" s="11">
        <f>VLOOKUP(A72,[7]REG8!$A$63:$BC$75,22,FALSE)</f>
        <v>112</v>
      </c>
      <c r="W72" s="11">
        <f>49+62</f>
        <v>111</v>
      </c>
      <c r="X72" s="11">
        <f>V72-W72</f>
        <v>1</v>
      </c>
      <c r="Y72" s="11">
        <f>X72/W72*100</f>
        <v>0.90090090090090091</v>
      </c>
      <c r="Z72" s="11"/>
      <c r="AA72" s="11">
        <f>VLOOKUP(A72,[7]REG8!$A$63:$BC$75,27,FALSE)</f>
        <v>119</v>
      </c>
      <c r="AB72" s="11">
        <v>119</v>
      </c>
      <c r="AC72" s="11">
        <f>AA72-AB72</f>
        <v>0</v>
      </c>
      <c r="AD72" s="11">
        <f>AC72/AB72*100</f>
        <v>0</v>
      </c>
      <c r="AE72" s="11"/>
      <c r="AF72" s="11">
        <f>VLOOKUP(A72,[7]REG8!$A$63:$BC$75,32,FALSE)</f>
        <v>184</v>
      </c>
      <c r="AG72" s="11">
        <f>133+37</f>
        <v>170</v>
      </c>
      <c r="AH72" s="11">
        <f>AF72-AG72</f>
        <v>14</v>
      </c>
      <c r="AI72" s="11">
        <f>AH72/AG72*100</f>
        <v>8.235294117647058</v>
      </c>
      <c r="AJ72" s="11"/>
      <c r="AK72" s="11">
        <f>VLOOKUP(A72,[7]REG8!$A$63:$BC$75,37,FALSE)</f>
        <v>165</v>
      </c>
      <c r="AL72" s="11">
        <f>65+99</f>
        <v>164</v>
      </c>
      <c r="AM72" s="11">
        <f t="shared" si="59"/>
        <v>1</v>
      </c>
      <c r="AN72" s="11">
        <f>AM72/AL72*100</f>
        <v>0.6097560975609756</v>
      </c>
      <c r="AO72" s="11"/>
      <c r="AP72" s="11">
        <f>VLOOKUP(A72,[7]REG8!$A$63:$BC$75,42,FALSE)</f>
        <v>132</v>
      </c>
      <c r="AQ72" s="11">
        <v>134</v>
      </c>
      <c r="AR72" s="11">
        <f>AP72-AQ72</f>
        <v>-2</v>
      </c>
      <c r="AS72" s="11">
        <f>AR72/AQ72*100</f>
        <v>-1.4925373134328357</v>
      </c>
      <c r="AT72" s="11"/>
      <c r="AU72" s="11">
        <f>VLOOKUP(A72,[7]REG8!$A$63:$BC$75,47,FALSE)</f>
        <v>184</v>
      </c>
      <c r="AV72" s="11">
        <f>93+104</f>
        <v>197</v>
      </c>
      <c r="AW72" s="11">
        <f>AU72-AV72</f>
        <v>-13</v>
      </c>
      <c r="AX72" s="11">
        <f>AW72/AV72*100</f>
        <v>-6.5989847715736047</v>
      </c>
      <c r="AY72" s="11"/>
      <c r="AZ72" s="11">
        <f>VLOOKUP(A72,[7]REG8!$A$63:$BC$75,52,FALSE)</f>
        <v>156</v>
      </c>
      <c r="BA72" s="11">
        <f>78+78</f>
        <v>156</v>
      </c>
      <c r="BB72" s="11">
        <f>AZ72-BA72</f>
        <v>0</v>
      </c>
      <c r="BC72" s="11">
        <f>BB72/BA72*100</f>
        <v>0</v>
      </c>
      <c r="BD72" s="11"/>
      <c r="BE72" s="11">
        <f>L72+Q72+V72+AA72+AF72+AZ72+AP72+AU72+G72+AK72+B72</f>
        <v>1554</v>
      </c>
      <c r="BF72" s="11">
        <f>M72+R72+W72+AB72+AG72+BA72+AQ72+AV72+H72+AL72+C72</f>
        <v>1551</v>
      </c>
      <c r="BG72" s="11">
        <f>BE72-BF72</f>
        <v>3</v>
      </c>
      <c r="BH72" s="11">
        <f>BG72/BF72*100</f>
        <v>0.19342359767891684</v>
      </c>
      <c r="BI72" s="14"/>
      <c r="BJ72" s="14"/>
      <c r="BK72" s="14"/>
      <c r="BL72" s="14"/>
    </row>
    <row r="73" spans="1:66" ht="15" customHeight="1" x14ac:dyDescent="0.25">
      <c r="A73" s="8" t="s">
        <v>76</v>
      </c>
      <c r="B73" s="11">
        <f>B71/B72</f>
        <v>571.28378378378375</v>
      </c>
      <c r="C73" s="11">
        <f>C71/C72</f>
        <v>542.71052631578948</v>
      </c>
      <c r="D73" s="11">
        <f>B73-C73</f>
        <v>28.573257467994267</v>
      </c>
      <c r="E73" s="11">
        <f>D73/C73*100</f>
        <v>5.2649167617891779</v>
      </c>
      <c r="F73" s="11"/>
      <c r="G73" s="11">
        <f>G71/G72</f>
        <v>630.68181818181813</v>
      </c>
      <c r="H73" s="11">
        <f>H71/H72</f>
        <v>655.58503401360542</v>
      </c>
      <c r="I73" s="11">
        <f>G73-H73</f>
        <v>-24.903215831787293</v>
      </c>
      <c r="J73" s="11">
        <f>I73/H73*100</f>
        <v>-3.7986248220654892</v>
      </c>
      <c r="K73" s="11"/>
      <c r="L73" s="11">
        <f>L71/L72</f>
        <v>671.61832061068708</v>
      </c>
      <c r="M73" s="11">
        <f>M71/M72</f>
        <v>634.80740740740737</v>
      </c>
      <c r="N73" s="11">
        <f>L73-M73</f>
        <v>36.810913203279711</v>
      </c>
      <c r="O73" s="11">
        <f>N73/M73*100</f>
        <v>5.7987529404576028</v>
      </c>
      <c r="P73" s="11"/>
      <c r="Q73" s="11">
        <f>Q71/Q72</f>
        <v>573.09790209790208</v>
      </c>
      <c r="R73" s="11">
        <f>R71/R72</f>
        <v>571.15492957746483</v>
      </c>
      <c r="S73" s="11">
        <f>Q73-R73</f>
        <v>1.9429725204372517</v>
      </c>
      <c r="T73" s="11">
        <f>S73/R73*100</f>
        <v>0.34018309565753813</v>
      </c>
      <c r="U73" s="11"/>
      <c r="V73" s="11">
        <f>V71/V72</f>
        <v>607.45535714285711</v>
      </c>
      <c r="W73" s="11">
        <f>W71/W72</f>
        <v>596.49549549549545</v>
      </c>
      <c r="X73" s="11">
        <f>V73-W73</f>
        <v>10.959861647361663</v>
      </c>
      <c r="Y73" s="11">
        <f>X73/W73*100</f>
        <v>1.8373754253177641</v>
      </c>
      <c r="Z73" s="11"/>
      <c r="AA73" s="11">
        <f>AA71/AA72</f>
        <v>666</v>
      </c>
      <c r="AB73" s="11">
        <f>AB71/AB72</f>
        <v>656.07563025210084</v>
      </c>
      <c r="AC73" s="11">
        <f>AA73-AB73</f>
        <v>9.9243697478991635</v>
      </c>
      <c r="AD73" s="11">
        <f>AC73/AB73*100</f>
        <v>1.512686844363609</v>
      </c>
      <c r="AE73" s="11"/>
      <c r="AF73" s="11">
        <f>AF71/AF72</f>
        <v>822.29891304347825</v>
      </c>
      <c r="AG73" s="11">
        <f>AG71/AG72</f>
        <v>877.48235294117649</v>
      </c>
      <c r="AH73" s="11">
        <f>AF73-AG73</f>
        <v>-55.183439897698236</v>
      </c>
      <c r="AI73" s="11">
        <f>AH73/AG73*100</f>
        <v>-6.288837571802147</v>
      </c>
      <c r="AJ73" s="11"/>
      <c r="AK73" s="11">
        <f>AK71/AK72</f>
        <v>493.62424242424242</v>
      </c>
      <c r="AL73" s="11">
        <f>AL71/AL72</f>
        <v>481.02439024390242</v>
      </c>
      <c r="AM73" s="11">
        <f t="shared" si="59"/>
        <v>12.599852180340008</v>
      </c>
      <c r="AN73" s="11">
        <f>AM73/AL73*100</f>
        <v>2.6193790659869198</v>
      </c>
      <c r="AO73" s="11"/>
      <c r="AP73" s="11">
        <f>AP71/AP72</f>
        <v>487.79545454545456</v>
      </c>
      <c r="AQ73" s="11">
        <f>AQ71/AQ72</f>
        <v>467.35074626865674</v>
      </c>
      <c r="AR73" s="11">
        <f>AP73-AQ73</f>
        <v>20.444708276797826</v>
      </c>
      <c r="AS73" s="11">
        <f>AR73/AQ73*100</f>
        <v>4.3745962620214112</v>
      </c>
      <c r="AT73" s="11"/>
      <c r="AU73" s="11">
        <f>AU71/AU72</f>
        <v>521.60869565217388</v>
      </c>
      <c r="AV73" s="11">
        <f>AV71/AV72</f>
        <v>472.81218274111677</v>
      </c>
      <c r="AW73" s="11">
        <f>AU73-AV73</f>
        <v>48.796512911057107</v>
      </c>
      <c r="AX73" s="11">
        <f>AW73/AV73*100</f>
        <v>10.320485531519207</v>
      </c>
      <c r="AY73" s="11"/>
      <c r="AZ73" s="11">
        <f>AZ71/AZ72</f>
        <v>654.30769230769226</v>
      </c>
      <c r="BA73" s="11">
        <f>BA71/BA72</f>
        <v>594.34615384615381</v>
      </c>
      <c r="BB73" s="11">
        <f>AZ73-BA73</f>
        <v>59.961538461538453</v>
      </c>
      <c r="BC73" s="11">
        <f>BB73/BA73*100</f>
        <v>10.088655924415971</v>
      </c>
      <c r="BD73" s="11"/>
      <c r="BE73" s="11">
        <f>BE71/BE72</f>
        <v>612.4916344916345</v>
      </c>
      <c r="BF73" s="11">
        <f>BF71/BF72</f>
        <v>596.55125725338496</v>
      </c>
      <c r="BG73" s="11">
        <f>BE73-BF73</f>
        <v>15.940377238249539</v>
      </c>
      <c r="BH73" s="11">
        <f>BG73/BF73*100</f>
        <v>2.6720884491370485</v>
      </c>
      <c r="BI73" s="14"/>
      <c r="BJ73" s="14"/>
      <c r="BK73" s="14"/>
      <c r="BL73" s="14"/>
    </row>
    <row r="74" spans="1:66" ht="15" customHeight="1" x14ac:dyDescent="0.25">
      <c r="A74" s="8" t="s">
        <v>77</v>
      </c>
      <c r="B74" s="11">
        <f>(1000*B22)/B71</f>
        <v>1148.60448397398</v>
      </c>
      <c r="C74" s="11">
        <f>(1000*C22)/C71</f>
        <v>1003.6231045434707</v>
      </c>
      <c r="D74" s="11">
        <f>B74-C74</f>
        <v>144.98137943050926</v>
      </c>
      <c r="E74" s="11">
        <f>D74/C74*100</f>
        <v>14.445799301965909</v>
      </c>
      <c r="F74" s="11"/>
      <c r="G74" s="11">
        <f>(1000*G22)/G71</f>
        <v>1018.0668048391249</v>
      </c>
      <c r="H74" s="11">
        <f>(1000*H22)/H71</f>
        <v>962.38614126656364</v>
      </c>
      <c r="I74" s="11">
        <f>G74-H74</f>
        <v>55.68066357256123</v>
      </c>
      <c r="J74" s="11">
        <f>I74/H74*100</f>
        <v>5.7856884243243369</v>
      </c>
      <c r="K74" s="11"/>
      <c r="L74" s="11">
        <f>(1000*L22)/L71</f>
        <v>913.27095815053076</v>
      </c>
      <c r="M74" s="11">
        <f>(1000*M22)/M71</f>
        <v>846.73447158076533</v>
      </c>
      <c r="N74" s="11">
        <f>L74-M74</f>
        <v>66.53648656976543</v>
      </c>
      <c r="O74" s="11">
        <f>N74/M74*100</f>
        <v>7.8580108408186948</v>
      </c>
      <c r="P74" s="11"/>
      <c r="Q74" s="11">
        <f>(1000*Q22)/Q71</f>
        <v>1936.4523763620614</v>
      </c>
      <c r="R74" s="11">
        <f>(1000*R22)/R71</f>
        <v>1246.3815944959558</v>
      </c>
      <c r="S74" s="11">
        <f>Q74-R74</f>
        <v>690.07078186610556</v>
      </c>
      <c r="T74" s="11">
        <f>S74/R74*100</f>
        <v>55.365931662780554</v>
      </c>
      <c r="U74" s="11"/>
      <c r="V74" s="11">
        <f>(1000*V22)/V71</f>
        <v>953.47800161681471</v>
      </c>
      <c r="W74" s="11">
        <f>(1000*W22)/W71</f>
        <v>928.8867496337466</v>
      </c>
      <c r="X74" s="11">
        <f>V74-W74</f>
        <v>24.591251983068105</v>
      </c>
      <c r="Y74" s="11">
        <f>X74/W74*100</f>
        <v>2.6473896837008666</v>
      </c>
      <c r="Z74" s="11"/>
      <c r="AA74" s="11">
        <f>(1000*AA22)/AA71</f>
        <v>935.13858921947156</v>
      </c>
      <c r="AB74" s="11">
        <f>(1000*AB22)/AB71</f>
        <v>851.56863217757734</v>
      </c>
      <c r="AC74" s="11">
        <f>AA74-AB74</f>
        <v>83.569957041894213</v>
      </c>
      <c r="AD74" s="11">
        <f>AC74/AB74*100</f>
        <v>9.8136490570577291</v>
      </c>
      <c r="AE74" s="11"/>
      <c r="AF74" s="11">
        <f>(1000*AF22)/AF71</f>
        <v>769.52373052748453</v>
      </c>
      <c r="AG74" s="11">
        <f>(1000*AG22)/AG71</f>
        <v>756.80777813530688</v>
      </c>
      <c r="AH74" s="11">
        <f>AF74-AG74</f>
        <v>12.715952392177655</v>
      </c>
      <c r="AI74" s="11">
        <f>AH74/AG74*100</f>
        <v>1.6802089988435898</v>
      </c>
      <c r="AJ74" s="11"/>
      <c r="AK74" s="11">
        <f>(1000*AK22)/AK71</f>
        <v>1227.9598276200768</v>
      </c>
      <c r="AL74" s="11">
        <f>(1000*AL22)/AL71</f>
        <v>1160.7737385914206</v>
      </c>
      <c r="AM74" s="11">
        <f t="shared" si="59"/>
        <v>67.18608902865617</v>
      </c>
      <c r="AN74" s="11">
        <f>AM74/AL74*100</f>
        <v>5.7880435088224305</v>
      </c>
      <c r="AO74" s="11"/>
      <c r="AP74" s="11">
        <f>(1000*AP22)/AP71</f>
        <v>1086.1510172544999</v>
      </c>
      <c r="AQ74" s="11">
        <f>(1000*AQ22)/AQ71</f>
        <v>921.84637572854297</v>
      </c>
      <c r="AR74" s="11">
        <f>AP74-AQ74</f>
        <v>164.30464152595698</v>
      </c>
      <c r="AS74" s="11">
        <f>AR74/AQ74*100</f>
        <v>17.823429787431301</v>
      </c>
      <c r="AT74" s="11"/>
      <c r="AU74" s="11">
        <f>(1000*AU22)/AU71</f>
        <v>1115.0523889305659</v>
      </c>
      <c r="AV74" s="11">
        <f>(1000*AV22)/AV71</f>
        <v>1029.1360974405222</v>
      </c>
      <c r="AW74" s="11">
        <f>AU74-AV74</f>
        <v>85.916291490043704</v>
      </c>
      <c r="AX74" s="11">
        <f>AW74/AV74*100</f>
        <v>8.3483896545577299</v>
      </c>
      <c r="AY74" s="11"/>
      <c r="AZ74" s="11">
        <f>(1000*AZ22)/AZ71</f>
        <v>767.22193187162009</v>
      </c>
      <c r="BA74" s="11">
        <f>(1000*BA22)/BA71</f>
        <v>640.37623460385248</v>
      </c>
      <c r="BB74" s="11">
        <f>AZ74-BA74</f>
        <v>126.8456972677676</v>
      </c>
      <c r="BC74" s="11">
        <f>BB74/BA74*100</f>
        <v>19.807995739603999</v>
      </c>
      <c r="BD74" s="11"/>
      <c r="BE74" s="11">
        <f>(1000*BE22)/BE71</f>
        <v>1047.6672637138427</v>
      </c>
      <c r="BF74" s="11">
        <f>(1000*BF22)/BF71</f>
        <v>922.13675677194624</v>
      </c>
      <c r="BG74" s="11">
        <f>BE74-BF74</f>
        <v>125.53050694189642</v>
      </c>
      <c r="BH74" s="11">
        <f>BG74/BF74*100</f>
        <v>13.613003279614563</v>
      </c>
      <c r="BI74" s="14"/>
      <c r="BJ74" s="14"/>
      <c r="BK74" s="14"/>
      <c r="BL74" s="14"/>
      <c r="BM74" s="9"/>
      <c r="BN74" s="9"/>
    </row>
    <row r="75" spans="1:66" ht="15.9" customHeight="1" x14ac:dyDescent="0.25">
      <c r="A75" s="2" t="s">
        <v>78</v>
      </c>
      <c r="B75" s="11">
        <f>VLOOKUP(A75,[7]REG8!$A$63:$BC$75,2,FALSE)</f>
        <v>9399.6</v>
      </c>
      <c r="C75" s="11">
        <v>8512</v>
      </c>
      <c r="D75" s="11">
        <f>B75-C75</f>
        <v>887.60000000000036</v>
      </c>
      <c r="E75" s="11">
        <f>D75/C75*100</f>
        <v>10.427631578947373</v>
      </c>
      <c r="F75" s="11"/>
      <c r="G75" s="11">
        <f>VLOOKUP(A75,[7]REG8!$A$63:$BC$75,7,FALSE)</f>
        <v>21958.187690343995</v>
      </c>
      <c r="H75" s="11">
        <v>20799</v>
      </c>
      <c r="I75" s="11">
        <f>G75-H75</f>
        <v>1159.1876903439952</v>
      </c>
      <c r="J75" s="11">
        <f>I75/H75*100</f>
        <v>5.5732856884657682</v>
      </c>
      <c r="K75" s="11"/>
      <c r="L75" s="11">
        <f>VLOOKUP(A75,[7]REG8!$A$63:$BC$75,12,FALSE)</f>
        <v>18617</v>
      </c>
      <c r="M75" s="11">
        <v>17972</v>
      </c>
      <c r="N75" s="11">
        <f>L75-M75</f>
        <v>645</v>
      </c>
      <c r="O75" s="11">
        <f>N75/M75*100</f>
        <v>3.5889160916981973</v>
      </c>
      <c r="P75" s="11"/>
      <c r="Q75" s="11">
        <f>VLOOKUP(A75,[7]REG8!$A$63:$BC$75,17,FALSE)</f>
        <v>58995.718333333338</v>
      </c>
      <c r="R75" s="11">
        <v>52574</v>
      </c>
      <c r="S75" s="11">
        <f>Q75-R75</f>
        <v>6421.7183333333378</v>
      </c>
      <c r="T75" s="11">
        <f>S75/R75*100</f>
        <v>12.214627635967091</v>
      </c>
      <c r="U75" s="11"/>
      <c r="V75" s="11">
        <f>VLOOKUP(A75,[7]REG8!$A$63:$BC$75,22,FALSE)</f>
        <v>11893</v>
      </c>
      <c r="W75" s="11">
        <v>11244</v>
      </c>
      <c r="X75" s="11">
        <f>V75-W75</f>
        <v>649</v>
      </c>
      <c r="Y75" s="11">
        <f>X75/W75*100</f>
        <v>5.7719672714336534</v>
      </c>
      <c r="Z75" s="11"/>
      <c r="AA75" s="11">
        <f>VLOOKUP(A75,[7]REG8!$A$63:$BC$75,27,FALSE)</f>
        <v>18286.8</v>
      </c>
      <c r="AB75" s="11">
        <v>16260</v>
      </c>
      <c r="AC75" s="11">
        <f>AA75-AB75</f>
        <v>2026.7999999999993</v>
      </c>
      <c r="AD75" s="11">
        <f>AC75/AB75*100</f>
        <v>12.46494464944649</v>
      </c>
      <c r="AE75" s="11"/>
      <c r="AF75" s="11">
        <f>VLOOKUP(A75,[7]REG8!$A$63:$BC$75,32,FALSE)</f>
        <v>49757.679666666663</v>
      </c>
      <c r="AG75" s="11">
        <v>46520</v>
      </c>
      <c r="AH75" s="11">
        <f>AF75-AG75</f>
        <v>3237.6796666666633</v>
      </c>
      <c r="AI75" s="11">
        <f>AH75/AG75*100</f>
        <v>6.9597585267985025</v>
      </c>
      <c r="AJ75" s="11"/>
      <c r="AK75" s="11">
        <f>VLOOKUP(A75,[7]REG8!$A$63:$BC$75,37,FALSE)</f>
        <v>27793.897279117078</v>
      </c>
      <c r="AL75" s="11">
        <v>24771</v>
      </c>
      <c r="AM75" s="11">
        <f>AK75-AL75</f>
        <v>3022.8972791170781</v>
      </c>
      <c r="AN75" s="11">
        <f>AM75/AL75*100</f>
        <v>12.203372004025184</v>
      </c>
      <c r="AO75" s="11"/>
      <c r="AP75" s="11">
        <f>VLOOKUP(A75,[7]REG8!$A$63:$BC$75,42,FALSE)</f>
        <v>17913.84</v>
      </c>
      <c r="AQ75" s="11">
        <v>16562</v>
      </c>
      <c r="AR75" s="11">
        <f>AP75-AQ75</f>
        <v>1351.8400000000001</v>
      </c>
      <c r="AS75" s="11">
        <f>AR75/AQ75*100</f>
        <v>8.1622992392223175</v>
      </c>
      <c r="AT75" s="11"/>
      <c r="AU75" s="11">
        <f>VLOOKUP(A75,[7]REG8!$A$63:$BC$75,47,FALSE)</f>
        <v>18157</v>
      </c>
      <c r="AV75" s="11">
        <v>18689</v>
      </c>
      <c r="AW75" s="11">
        <f>AU75-AV75</f>
        <v>-532</v>
      </c>
      <c r="AX75" s="11">
        <f>AW75/AV75*100</f>
        <v>-2.8465942533040827</v>
      </c>
      <c r="AY75" s="11"/>
      <c r="AZ75" s="11">
        <f>VLOOKUP(A75,[7]REG8!$A$63:$BC$75,52,FALSE)</f>
        <v>23387.84</v>
      </c>
      <c r="BA75" s="11">
        <v>19708</v>
      </c>
      <c r="BB75" s="11">
        <f>AZ75-BA75</f>
        <v>3679.84</v>
      </c>
      <c r="BC75" s="11">
        <f>BB75/BA75*100</f>
        <v>18.671808402679115</v>
      </c>
      <c r="BD75" s="11"/>
      <c r="BE75" s="11">
        <f>L75+Q75+V75+AA75+AF75+AZ75+AP75+AU75+G75+AK75+B75</f>
        <v>276160.56296946103</v>
      </c>
      <c r="BF75" s="11">
        <f>M75+R75+W75+AB75+AG75+BA75+AQ75+AV75+H75+AL75+C75</f>
        <v>253611</v>
      </c>
      <c r="BG75" s="11">
        <f>BE75-BF75</f>
        <v>22549.562969461025</v>
      </c>
      <c r="BH75" s="11">
        <f>BG75/BF75*100</f>
        <v>8.8913978374207066</v>
      </c>
      <c r="BI75" s="14"/>
      <c r="BJ75" s="14"/>
      <c r="BK75" s="14"/>
      <c r="BL75" s="14"/>
    </row>
    <row r="76" spans="1:66" x14ac:dyDescent="0.25">
      <c r="A76" s="2" t="s">
        <v>79</v>
      </c>
      <c r="B76" s="32" t="s">
        <v>80</v>
      </c>
      <c r="C76" s="32"/>
      <c r="D76" s="32"/>
      <c r="E76" s="32"/>
      <c r="F76" s="20"/>
      <c r="G76" s="32" t="s">
        <v>81</v>
      </c>
      <c r="H76" s="32"/>
      <c r="I76" s="32"/>
      <c r="J76" s="32"/>
      <c r="K76" s="20"/>
      <c r="L76" s="32" t="s">
        <v>82</v>
      </c>
      <c r="M76" s="32"/>
      <c r="N76" s="32"/>
      <c r="O76" s="32"/>
      <c r="P76" s="20"/>
      <c r="Q76" s="32" t="s">
        <v>81</v>
      </c>
      <c r="R76" s="32"/>
      <c r="S76" s="32"/>
      <c r="T76" s="32"/>
      <c r="U76" s="20"/>
      <c r="V76" s="32" t="s">
        <v>82</v>
      </c>
      <c r="W76" s="32"/>
      <c r="X76" s="32"/>
      <c r="Y76" s="32"/>
      <c r="Z76" s="20"/>
      <c r="AA76" s="32" t="s">
        <v>82</v>
      </c>
      <c r="AB76" s="32"/>
      <c r="AC76" s="32"/>
      <c r="AD76" s="32"/>
      <c r="AE76" s="20"/>
      <c r="AF76" s="33" t="s">
        <v>81</v>
      </c>
      <c r="AG76" s="33"/>
      <c r="AH76" s="33"/>
      <c r="AI76" s="33"/>
      <c r="AJ76" s="20"/>
      <c r="AK76" s="32" t="s">
        <v>81</v>
      </c>
      <c r="AL76" s="32"/>
      <c r="AM76" s="32"/>
      <c r="AN76" s="32"/>
      <c r="AO76" s="20"/>
      <c r="AP76" s="32" t="s">
        <v>81</v>
      </c>
      <c r="AQ76" s="32"/>
      <c r="AR76" s="32"/>
      <c r="AS76" s="32"/>
      <c r="AT76" s="20"/>
      <c r="AU76" s="32" t="s">
        <v>82</v>
      </c>
      <c r="AV76" s="32"/>
      <c r="AW76" s="32"/>
      <c r="AX76" s="32"/>
      <c r="AY76" s="20"/>
      <c r="AZ76" s="32" t="s">
        <v>81</v>
      </c>
      <c r="BA76" s="32"/>
      <c r="BB76" s="32"/>
      <c r="BC76" s="32"/>
      <c r="BD76" s="20"/>
      <c r="BE76" s="20"/>
      <c r="BF76" s="20"/>
      <c r="BG76" s="20"/>
      <c r="BH76" s="20"/>
    </row>
    <row r="77" spans="1:66" ht="15" customHeight="1" x14ac:dyDescent="0.25">
      <c r="B77" s="9"/>
      <c r="C77" s="9"/>
      <c r="D77" s="9"/>
      <c r="E77" s="22"/>
      <c r="F77" s="9"/>
      <c r="G77" s="9"/>
      <c r="H77" s="9"/>
      <c r="I77" s="9"/>
      <c r="J77" s="22"/>
      <c r="L77" s="9"/>
      <c r="M77" s="9"/>
      <c r="N77" s="9"/>
      <c r="O77" s="22"/>
      <c r="P77" s="22"/>
      <c r="Q77" s="9"/>
      <c r="R77" s="9"/>
      <c r="S77" s="9"/>
      <c r="T77" s="22"/>
      <c r="U77" s="22"/>
      <c r="V77" s="9"/>
      <c r="W77" s="9"/>
      <c r="X77" s="9"/>
      <c r="Y77" s="22"/>
      <c r="Z77" s="9"/>
      <c r="AA77" s="9"/>
      <c r="AB77" s="9"/>
      <c r="AC77" s="9"/>
      <c r="AD77" s="22"/>
      <c r="AE77" s="22"/>
      <c r="AF77" s="9"/>
      <c r="AG77" s="9"/>
      <c r="AH77" s="9"/>
      <c r="AI77" s="22"/>
      <c r="AJ77" s="9"/>
      <c r="AK77" s="9"/>
      <c r="AL77" s="9"/>
      <c r="AM77" s="9"/>
      <c r="AN77" s="22"/>
      <c r="AO77" s="22"/>
      <c r="AP77" s="9"/>
      <c r="AQ77" s="9"/>
      <c r="AR77" s="9"/>
      <c r="AS77" s="22"/>
      <c r="AU77" s="9"/>
      <c r="AV77" s="9"/>
      <c r="AW77" s="9"/>
      <c r="AX77" s="22"/>
      <c r="AY77" s="22"/>
      <c r="AZ77" s="9"/>
      <c r="BA77" s="9"/>
      <c r="BB77" s="9"/>
      <c r="BC77" s="22"/>
      <c r="BD77" s="22"/>
    </row>
    <row r="78" spans="1:66" ht="15" customHeight="1" x14ac:dyDescent="0.25">
      <c r="B78" s="9"/>
      <c r="C78" s="9"/>
      <c r="D78" s="9"/>
      <c r="E78" s="9"/>
      <c r="F78" s="9"/>
      <c r="G78" s="9"/>
      <c r="H78" s="9"/>
      <c r="I78" s="9"/>
      <c r="J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U78" s="9"/>
      <c r="AV78" s="9"/>
      <c r="AW78" s="9"/>
      <c r="AX78" s="9"/>
      <c r="AY78" s="9"/>
      <c r="AZ78" s="9"/>
      <c r="BA78" s="9"/>
      <c r="BB78" s="9"/>
      <c r="BC78" s="9"/>
      <c r="BD78" s="9"/>
    </row>
    <row r="79" spans="1:66" ht="15" customHeight="1" x14ac:dyDescent="0.25">
      <c r="A79" s="2" t="s">
        <v>87</v>
      </c>
      <c r="B79" s="9"/>
      <c r="C79" s="9"/>
      <c r="D79" s="9"/>
      <c r="E79" s="22"/>
      <c r="F79" s="9"/>
      <c r="G79" s="9"/>
      <c r="H79" s="9"/>
      <c r="I79" s="9"/>
      <c r="J79" s="22"/>
      <c r="L79" s="9"/>
      <c r="M79" s="9"/>
      <c r="N79" s="9"/>
      <c r="O79" s="22"/>
      <c r="P79" s="22"/>
      <c r="Q79" s="9"/>
      <c r="R79" s="9"/>
      <c r="S79" s="9"/>
      <c r="T79" s="22"/>
      <c r="U79" s="22"/>
      <c r="V79" s="9"/>
      <c r="W79" s="9"/>
      <c r="X79" s="9"/>
      <c r="Y79" s="22"/>
      <c r="Z79" s="9"/>
      <c r="AA79" s="9"/>
      <c r="AB79" s="9"/>
      <c r="AC79" s="9"/>
      <c r="AD79" s="22"/>
      <c r="AE79" s="22"/>
      <c r="AF79" s="9"/>
      <c r="AG79" s="9"/>
      <c r="AH79" s="9"/>
      <c r="AI79" s="22"/>
      <c r="AJ79" s="9"/>
      <c r="AK79" s="9"/>
      <c r="AL79" s="9"/>
      <c r="AM79" s="9"/>
      <c r="AN79" s="22"/>
      <c r="AO79" s="22"/>
      <c r="AP79" s="9"/>
      <c r="AQ79" s="9"/>
      <c r="AR79" s="9"/>
      <c r="AS79" s="22"/>
      <c r="AU79" s="9"/>
      <c r="AV79" s="9"/>
      <c r="AW79" s="9"/>
      <c r="AX79" s="22"/>
      <c r="AY79" s="22"/>
      <c r="AZ79" s="9"/>
      <c r="BA79" s="9"/>
      <c r="BB79" s="9"/>
      <c r="BC79" s="22"/>
      <c r="BD79" s="22"/>
    </row>
    <row r="80" spans="1:66" ht="15" customHeight="1" x14ac:dyDescent="0.25">
      <c r="A80" s="8"/>
      <c r="B80" s="9"/>
      <c r="C80" s="9"/>
      <c r="D80" s="9"/>
      <c r="E80" s="9"/>
      <c r="F80" s="9"/>
      <c r="G80" s="9"/>
      <c r="H80" s="9"/>
      <c r="I80" s="9"/>
      <c r="J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U80" s="9"/>
      <c r="AV80" s="9"/>
      <c r="AW80" s="9"/>
      <c r="AX80" s="9"/>
      <c r="AY80" s="9"/>
      <c r="AZ80" s="9"/>
      <c r="BA80" s="9"/>
      <c r="BB80" s="9"/>
      <c r="BC80" s="9"/>
      <c r="BD80" s="9"/>
    </row>
    <row r="81" spans="1:56" ht="15" customHeight="1" x14ac:dyDescent="0.25">
      <c r="A81" s="8"/>
      <c r="B81" s="9"/>
      <c r="C81" s="9"/>
      <c r="D81" s="9"/>
      <c r="E81" s="22"/>
      <c r="F81" s="9"/>
      <c r="G81" s="9"/>
      <c r="H81" s="9"/>
      <c r="I81" s="9"/>
      <c r="J81" s="22"/>
      <c r="Q81" s="9"/>
      <c r="R81" s="9"/>
      <c r="S81" s="9"/>
      <c r="T81" s="22"/>
      <c r="U81" s="22"/>
      <c r="V81" s="9"/>
      <c r="W81" s="9"/>
      <c r="X81" s="9"/>
      <c r="Y81" s="22"/>
      <c r="Z81" s="9"/>
      <c r="AA81" s="9"/>
      <c r="AB81" s="9"/>
      <c r="AC81" s="9"/>
      <c r="AD81" s="22"/>
      <c r="AE81" s="22"/>
      <c r="AF81" s="9"/>
      <c r="AG81" s="9"/>
      <c r="AH81" s="9"/>
      <c r="AI81" s="22"/>
      <c r="AJ81" s="9"/>
      <c r="AK81" s="9"/>
      <c r="AL81" s="9"/>
      <c r="AM81" s="9"/>
      <c r="AN81" s="22"/>
      <c r="AO81" s="22"/>
      <c r="AP81" s="9"/>
      <c r="AQ81" s="9"/>
      <c r="AR81" s="9"/>
      <c r="AS81" s="22"/>
      <c r="AU81" s="9"/>
      <c r="AV81" s="9"/>
      <c r="AW81" s="9"/>
      <c r="AX81" s="22"/>
      <c r="AY81" s="22"/>
      <c r="AZ81" s="9"/>
      <c r="BA81" s="9"/>
      <c r="BB81" s="9"/>
      <c r="BC81" s="22"/>
      <c r="BD81" s="22"/>
    </row>
    <row r="82" spans="1:56" ht="15" customHeight="1" x14ac:dyDescent="0.25">
      <c r="A82" s="8"/>
      <c r="B82" s="9"/>
      <c r="C82" s="9"/>
      <c r="D82" s="9"/>
      <c r="E82" s="22"/>
      <c r="F82" s="9"/>
      <c r="G82" s="9"/>
      <c r="H82" s="9"/>
      <c r="I82" s="9"/>
      <c r="J82" s="22"/>
      <c r="Q82" s="9"/>
      <c r="R82" s="9"/>
      <c r="S82" s="9"/>
      <c r="T82" s="22"/>
      <c r="U82" s="22"/>
      <c r="V82" s="9"/>
      <c r="W82" s="9"/>
      <c r="X82" s="9"/>
      <c r="Y82" s="22"/>
      <c r="Z82" s="9"/>
      <c r="AA82" s="9"/>
      <c r="AB82" s="9"/>
      <c r="AC82" s="9"/>
      <c r="AD82" s="22"/>
      <c r="AE82" s="22"/>
      <c r="AF82" s="9"/>
      <c r="AG82" s="9"/>
      <c r="AH82" s="9"/>
      <c r="AI82" s="22"/>
      <c r="AJ82" s="9"/>
      <c r="AK82" s="9"/>
      <c r="AL82" s="9"/>
      <c r="AM82" s="9"/>
      <c r="AN82" s="22"/>
      <c r="AO82" s="22"/>
      <c r="AP82" s="9"/>
      <c r="AQ82" s="9"/>
      <c r="AR82" s="9"/>
      <c r="AS82" s="22"/>
      <c r="AU82" s="9"/>
      <c r="AV82" s="9"/>
      <c r="AW82" s="9"/>
      <c r="AX82" s="22"/>
      <c r="AY82" s="22"/>
      <c r="AZ82" s="9"/>
      <c r="BA82" s="9"/>
      <c r="BB82" s="9"/>
      <c r="BC82" s="22"/>
      <c r="BD82" s="22"/>
    </row>
    <row r="83" spans="1:56" ht="15" customHeight="1" x14ac:dyDescent="0.25">
      <c r="A83" s="8"/>
      <c r="B83" s="9"/>
      <c r="C83" s="9"/>
      <c r="D83" s="9"/>
      <c r="E83" s="22"/>
      <c r="F83" s="9"/>
      <c r="G83" s="9"/>
      <c r="H83" s="9"/>
      <c r="I83" s="9"/>
      <c r="J83" s="22"/>
      <c r="Q83" s="9"/>
      <c r="R83" s="9"/>
      <c r="S83" s="9"/>
      <c r="T83" s="22"/>
      <c r="U83" s="22"/>
      <c r="V83" s="9"/>
      <c r="W83" s="9"/>
      <c r="X83" s="9"/>
      <c r="Y83" s="22"/>
      <c r="Z83" s="9"/>
      <c r="AA83" s="9"/>
      <c r="AB83" s="9"/>
      <c r="AC83" s="9"/>
      <c r="AD83" s="22"/>
      <c r="AE83" s="22"/>
      <c r="AF83" s="9"/>
      <c r="AG83" s="9"/>
      <c r="AH83" s="9"/>
      <c r="AI83" s="22"/>
      <c r="AJ83" s="9"/>
      <c r="AK83" s="9"/>
      <c r="AL83" s="9"/>
      <c r="AM83" s="9"/>
      <c r="AN83" s="22"/>
      <c r="AO83" s="22"/>
      <c r="AP83" s="9"/>
      <c r="AQ83" s="9"/>
      <c r="AR83" s="9"/>
      <c r="AS83" s="22"/>
      <c r="AU83" s="9"/>
      <c r="AV83" s="9"/>
      <c r="AW83" s="9"/>
      <c r="AX83" s="22"/>
      <c r="AY83" s="22"/>
      <c r="AZ83" s="9"/>
      <c r="BA83" s="9"/>
      <c r="BB83" s="9"/>
      <c r="BC83" s="22"/>
      <c r="BD83" s="22"/>
    </row>
    <row r="84" spans="1:56" ht="15" customHeight="1" x14ac:dyDescent="0.25">
      <c r="B84" s="9"/>
      <c r="C84" s="9"/>
      <c r="D84" s="9"/>
      <c r="E84" s="22"/>
      <c r="F84" s="9"/>
      <c r="I84" s="9"/>
      <c r="J84" s="22"/>
      <c r="Q84" s="9"/>
      <c r="R84" s="9"/>
      <c r="S84" s="9"/>
      <c r="T84" s="22"/>
      <c r="U84" s="22"/>
      <c r="V84" s="9"/>
      <c r="W84" s="9"/>
      <c r="X84" s="9"/>
      <c r="Y84" s="22"/>
      <c r="AC84" s="9"/>
      <c r="AD84" s="22"/>
      <c r="AE84" s="22"/>
      <c r="AF84" s="9"/>
      <c r="AG84" s="9"/>
      <c r="AH84" s="9"/>
      <c r="AI84" s="22"/>
      <c r="AJ84" s="9"/>
      <c r="AK84" s="9"/>
      <c r="AL84" s="9"/>
      <c r="AM84" s="9"/>
      <c r="AN84" s="22"/>
      <c r="AO84" s="22"/>
      <c r="AP84" s="9"/>
      <c r="AQ84" s="9"/>
      <c r="AR84" s="9"/>
      <c r="AS84" s="22"/>
      <c r="AW84" s="9"/>
      <c r="AX84" s="22"/>
      <c r="AY84" s="22"/>
      <c r="AZ84" s="9"/>
      <c r="BA84" s="9"/>
      <c r="BB84" s="9"/>
      <c r="BC84" s="22"/>
      <c r="BD84" s="22"/>
    </row>
    <row r="85" spans="1:56" ht="15" customHeight="1" x14ac:dyDescent="0.25">
      <c r="B85" s="9"/>
      <c r="C85" s="9"/>
      <c r="D85" s="9"/>
      <c r="E85" s="22"/>
      <c r="F85" s="9"/>
      <c r="G85" s="9"/>
      <c r="H85" s="9"/>
      <c r="I85" s="9"/>
      <c r="J85" s="22"/>
      <c r="Q85" s="9"/>
      <c r="R85" s="9"/>
      <c r="S85" s="9"/>
      <c r="T85" s="22"/>
      <c r="U85" s="22"/>
      <c r="V85" s="9"/>
      <c r="W85" s="9"/>
      <c r="X85" s="9"/>
      <c r="Y85" s="22"/>
      <c r="Z85" s="9"/>
      <c r="AA85" s="9"/>
      <c r="AB85" s="9"/>
      <c r="AC85" s="9"/>
      <c r="AD85" s="22"/>
      <c r="AE85" s="22"/>
      <c r="AF85" s="9"/>
      <c r="AG85" s="9"/>
      <c r="AH85" s="9"/>
      <c r="AI85" s="22"/>
      <c r="AJ85" s="9"/>
      <c r="AK85" s="9"/>
      <c r="AL85" s="9"/>
      <c r="AM85" s="9"/>
      <c r="AN85" s="22"/>
      <c r="AO85" s="22"/>
      <c r="AP85" s="9"/>
      <c r="AQ85" s="9"/>
      <c r="AR85" s="9"/>
      <c r="AS85" s="22"/>
      <c r="AU85" s="9"/>
      <c r="AV85" s="9"/>
      <c r="AW85" s="9"/>
      <c r="AX85" s="22"/>
      <c r="AY85" s="22"/>
      <c r="AZ85" s="9"/>
      <c r="BA85" s="9"/>
      <c r="BB85" s="9"/>
      <c r="BC85" s="22"/>
      <c r="BD85" s="22"/>
    </row>
    <row r="86" spans="1:56" ht="15" customHeight="1" x14ac:dyDescent="0.25">
      <c r="B86" s="9"/>
      <c r="C86" s="9"/>
      <c r="D86" s="9"/>
      <c r="E86" s="9"/>
      <c r="F86" s="9"/>
      <c r="G86" s="9"/>
      <c r="H86" s="9"/>
      <c r="I86" s="9"/>
      <c r="J86" s="9"/>
      <c r="L86" s="8"/>
      <c r="M86" s="8"/>
      <c r="O86" s="23"/>
      <c r="P86" s="23"/>
      <c r="Q86" s="9"/>
      <c r="R86" s="9"/>
      <c r="S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U86" s="9"/>
      <c r="AV86" s="9"/>
      <c r="AW86" s="9"/>
      <c r="AX86" s="9"/>
      <c r="AY86" s="9"/>
      <c r="AZ86" s="9"/>
      <c r="BA86" s="9"/>
      <c r="BB86" s="9"/>
      <c r="BC86" s="9"/>
      <c r="BD86" s="9"/>
    </row>
    <row r="87" spans="1:56" ht="15" customHeight="1" x14ac:dyDescent="0.25">
      <c r="D87" s="9"/>
      <c r="E87" s="22"/>
      <c r="F87" s="9"/>
      <c r="G87" s="9"/>
      <c r="H87" s="9"/>
      <c r="I87" s="9"/>
      <c r="J87" s="9"/>
      <c r="Q87" s="9"/>
      <c r="R87" s="9"/>
      <c r="S87" s="9"/>
      <c r="V87" s="9"/>
      <c r="W87" s="9"/>
      <c r="X87" s="9"/>
      <c r="Y87" s="22"/>
      <c r="Z87" s="9"/>
      <c r="AA87" s="9"/>
      <c r="AB87" s="9"/>
      <c r="AC87" s="9"/>
      <c r="AD87" s="9"/>
      <c r="AE87" s="9"/>
      <c r="AF87" s="9"/>
      <c r="AG87" s="9"/>
      <c r="AH87" s="9"/>
      <c r="AI87" s="22"/>
      <c r="AJ87" s="9"/>
      <c r="AK87" s="9"/>
      <c r="AL87" s="9"/>
      <c r="AM87" s="9"/>
      <c r="AN87" s="9"/>
      <c r="AO87" s="9"/>
      <c r="AP87" s="9"/>
      <c r="AQ87" s="9"/>
      <c r="AR87" s="9"/>
      <c r="AS87" s="9"/>
      <c r="AU87" s="9"/>
      <c r="AV87" s="9"/>
      <c r="AW87" s="9"/>
      <c r="AX87" s="9"/>
      <c r="AY87" s="9"/>
      <c r="AZ87" s="9"/>
      <c r="BA87" s="9"/>
      <c r="BB87" s="9"/>
      <c r="BC87" s="9"/>
      <c r="BD87" s="9"/>
    </row>
    <row r="88" spans="1:56" ht="15" customHeight="1" x14ac:dyDescent="0.25">
      <c r="B88" s="9"/>
      <c r="C88" s="9"/>
      <c r="D88" s="9"/>
      <c r="E88" s="22"/>
      <c r="F88" s="9"/>
      <c r="G88" s="9"/>
      <c r="H88" s="9"/>
      <c r="I88" s="9"/>
      <c r="J88" s="9"/>
      <c r="L88" s="7"/>
      <c r="M88" s="7"/>
      <c r="N88" s="7"/>
      <c r="O88" s="7"/>
      <c r="P88" s="7"/>
      <c r="Q88" s="9"/>
      <c r="R88" s="9"/>
      <c r="S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U88" s="9"/>
      <c r="AV88" s="9"/>
      <c r="AW88" s="9"/>
      <c r="AX88" s="9"/>
      <c r="AY88" s="9"/>
      <c r="AZ88" s="9"/>
      <c r="BA88" s="9"/>
      <c r="BB88" s="9"/>
      <c r="BC88" s="9"/>
      <c r="BD88" s="9"/>
    </row>
    <row r="89" spans="1:56" ht="15" customHeight="1" x14ac:dyDescent="0.25">
      <c r="B89" s="9"/>
      <c r="C89" s="9"/>
      <c r="D89" s="9"/>
      <c r="E89" s="22"/>
      <c r="F89" s="9"/>
      <c r="G89" s="9"/>
      <c r="H89" s="9"/>
      <c r="I89" s="9"/>
      <c r="J89" s="22"/>
      <c r="L89" s="7"/>
      <c r="M89" s="7"/>
      <c r="N89" s="7"/>
      <c r="O89" s="7"/>
      <c r="P89" s="7"/>
      <c r="Q89" s="9"/>
      <c r="R89" s="9"/>
      <c r="S89" s="9"/>
      <c r="V89" s="9"/>
      <c r="W89" s="9"/>
      <c r="X89" s="9"/>
      <c r="Y89" s="22"/>
      <c r="Z89" s="9"/>
      <c r="AA89" s="9"/>
      <c r="AB89" s="9"/>
      <c r="AC89" s="9"/>
      <c r="AD89" s="22"/>
      <c r="AE89" s="22"/>
      <c r="AF89" s="9"/>
      <c r="AG89" s="9"/>
      <c r="AH89" s="9"/>
      <c r="AI89" s="22"/>
      <c r="AJ89" s="9"/>
      <c r="AK89" s="9"/>
      <c r="AL89" s="9"/>
      <c r="AM89" s="9"/>
      <c r="AN89" s="22"/>
      <c r="AO89" s="22"/>
      <c r="AP89" s="9"/>
      <c r="AQ89" s="9"/>
      <c r="AR89" s="9"/>
      <c r="AS89" s="22"/>
      <c r="AU89" s="9"/>
      <c r="AV89" s="9"/>
      <c r="AW89" s="9"/>
      <c r="AX89" s="22"/>
      <c r="AY89" s="22"/>
      <c r="AZ89" s="9"/>
      <c r="BA89" s="9"/>
      <c r="BB89" s="9"/>
      <c r="BC89" s="22"/>
      <c r="BD89" s="22"/>
    </row>
    <row r="90" spans="1:56" ht="15" customHeight="1" x14ac:dyDescent="0.25">
      <c r="A90" s="8"/>
      <c r="B90" s="9"/>
      <c r="C90" s="9"/>
      <c r="D90" s="9"/>
      <c r="E90" s="22"/>
      <c r="F90" s="9"/>
      <c r="G90" s="9"/>
      <c r="H90" s="9"/>
      <c r="I90" s="9"/>
      <c r="J90" s="22"/>
      <c r="L90" s="8"/>
      <c r="M90" s="8"/>
      <c r="Q90" s="9"/>
      <c r="R90" s="9"/>
      <c r="S90" s="9"/>
      <c r="V90" s="9"/>
      <c r="W90" s="9"/>
      <c r="X90" s="9"/>
      <c r="Y90" s="22"/>
      <c r="Z90" s="9"/>
      <c r="AA90" s="9"/>
      <c r="AB90" s="9"/>
      <c r="AC90" s="9"/>
      <c r="AD90" s="22"/>
      <c r="AE90" s="22"/>
      <c r="AF90" s="9"/>
      <c r="AG90" s="9"/>
      <c r="AH90" s="9"/>
      <c r="AI90" s="22"/>
      <c r="AJ90" s="9"/>
      <c r="AK90" s="9"/>
      <c r="AL90" s="9"/>
      <c r="AM90" s="9"/>
      <c r="AN90" s="22"/>
      <c r="AO90" s="22"/>
      <c r="AP90" s="9"/>
      <c r="AQ90" s="9"/>
      <c r="AR90" s="9"/>
      <c r="AS90" s="22"/>
      <c r="AU90" s="9"/>
      <c r="AV90" s="9"/>
      <c r="AW90" s="9"/>
      <c r="AX90" s="22"/>
      <c r="AY90" s="22"/>
      <c r="AZ90" s="9"/>
      <c r="BA90" s="9"/>
      <c r="BB90" s="9"/>
      <c r="BC90" s="22"/>
      <c r="BD90" s="22"/>
    </row>
    <row r="91" spans="1:56" ht="15" customHeight="1" x14ac:dyDescent="0.25">
      <c r="B91" s="9"/>
      <c r="C91" s="9"/>
      <c r="D91" s="9"/>
      <c r="E91" s="22"/>
      <c r="F91" s="9"/>
      <c r="G91" s="9"/>
      <c r="H91" s="9"/>
      <c r="I91" s="9"/>
      <c r="J91" s="22"/>
      <c r="Q91" s="9"/>
      <c r="R91" s="9"/>
      <c r="S91" s="9"/>
      <c r="V91" s="9"/>
      <c r="W91" s="9"/>
      <c r="X91" s="9"/>
      <c r="Y91" s="22"/>
      <c r="Z91" s="9"/>
      <c r="AA91" s="9"/>
      <c r="AB91" s="9"/>
      <c r="AC91" s="9"/>
      <c r="AD91" s="22"/>
      <c r="AE91" s="22"/>
      <c r="AF91" s="9"/>
      <c r="AG91" s="9"/>
      <c r="AH91" s="9"/>
      <c r="AI91" s="22"/>
      <c r="AJ91" s="9"/>
      <c r="AK91" s="9"/>
      <c r="AL91" s="9"/>
      <c r="AM91" s="9"/>
      <c r="AN91" s="22"/>
      <c r="AO91" s="22"/>
      <c r="AP91" s="9"/>
      <c r="AQ91" s="9"/>
      <c r="AR91" s="9"/>
      <c r="AS91" s="22"/>
      <c r="AU91" s="9"/>
      <c r="AV91" s="9"/>
      <c r="AW91" s="9"/>
      <c r="AX91" s="22"/>
      <c r="AY91" s="22"/>
      <c r="AZ91" s="9"/>
      <c r="BA91" s="9"/>
      <c r="BB91" s="9"/>
      <c r="BC91" s="22"/>
      <c r="BD91" s="22"/>
    </row>
    <row r="92" spans="1:56" ht="15" customHeight="1" x14ac:dyDescent="0.25">
      <c r="A92" s="8"/>
      <c r="B92" s="9"/>
      <c r="C92" s="9"/>
      <c r="D92" s="9"/>
      <c r="E92" s="22"/>
      <c r="F92" s="9"/>
      <c r="G92" s="9"/>
      <c r="H92" s="9"/>
      <c r="I92" s="9"/>
      <c r="J92" s="22"/>
      <c r="L92" s="9"/>
      <c r="M92" s="9"/>
      <c r="N92" s="9"/>
      <c r="O92" s="22"/>
      <c r="P92" s="22"/>
      <c r="Q92" s="9"/>
      <c r="R92" s="9"/>
      <c r="S92" s="9"/>
      <c r="V92" s="9"/>
      <c r="W92" s="9"/>
      <c r="X92" s="9"/>
      <c r="Y92" s="22"/>
      <c r="Z92" s="9"/>
      <c r="AA92" s="9"/>
      <c r="AB92" s="9"/>
      <c r="AC92" s="9"/>
      <c r="AD92" s="22"/>
      <c r="AE92" s="22"/>
      <c r="AF92" s="9"/>
      <c r="AG92" s="9"/>
      <c r="AH92" s="9"/>
      <c r="AI92" s="22"/>
      <c r="AJ92" s="9"/>
      <c r="AK92" s="9"/>
      <c r="AL92" s="9"/>
      <c r="AM92" s="9"/>
      <c r="AN92" s="22"/>
      <c r="AO92" s="22"/>
      <c r="AP92" s="9"/>
      <c r="AQ92" s="9"/>
      <c r="AR92" s="9"/>
      <c r="AS92" s="22"/>
      <c r="AU92" s="9"/>
      <c r="AV92" s="9"/>
      <c r="AW92" s="9"/>
      <c r="AX92" s="22"/>
      <c r="AY92" s="22"/>
      <c r="AZ92" s="9"/>
      <c r="BA92" s="9"/>
      <c r="BB92" s="9"/>
      <c r="BC92" s="22"/>
      <c r="BD92" s="22"/>
    </row>
    <row r="93" spans="1:56" ht="15" customHeight="1" x14ac:dyDescent="0.25">
      <c r="A93" s="8"/>
      <c r="B93" s="22"/>
      <c r="C93" s="22"/>
      <c r="D93" s="9"/>
      <c r="E93" s="22"/>
      <c r="F93" s="9"/>
      <c r="G93" s="22"/>
      <c r="H93" s="22"/>
      <c r="I93" s="9"/>
      <c r="J93" s="22"/>
      <c r="L93" s="9"/>
      <c r="M93" s="9"/>
      <c r="N93" s="9"/>
      <c r="O93" s="22"/>
      <c r="P93" s="22"/>
      <c r="Q93" s="22"/>
      <c r="R93" s="22"/>
      <c r="S93" s="9"/>
      <c r="V93" s="22"/>
      <c r="W93" s="22"/>
      <c r="X93" s="9"/>
      <c r="Y93" s="22"/>
      <c r="Z93" s="9"/>
      <c r="AA93" s="22"/>
      <c r="AB93" s="22"/>
      <c r="AC93" s="9"/>
      <c r="AD93" s="22"/>
      <c r="AE93" s="22"/>
      <c r="AF93" s="22"/>
      <c r="AG93" s="22"/>
      <c r="AH93" s="9"/>
      <c r="AI93" s="22"/>
      <c r="AJ93" s="9"/>
      <c r="AK93" s="22"/>
      <c r="AL93" s="22"/>
      <c r="AM93" s="9"/>
      <c r="AN93" s="22"/>
      <c r="AO93" s="22"/>
      <c r="AP93" s="22"/>
      <c r="AQ93" s="22"/>
      <c r="AR93" s="9"/>
      <c r="AS93" s="22"/>
      <c r="AU93" s="22"/>
      <c r="AV93" s="22"/>
      <c r="AW93" s="9"/>
      <c r="AX93" s="22"/>
      <c r="AY93" s="22"/>
      <c r="AZ93" s="22"/>
      <c r="BA93" s="22"/>
      <c r="BB93" s="9"/>
      <c r="BC93" s="22"/>
      <c r="BD93" s="22"/>
    </row>
    <row r="94" spans="1:56" ht="15" customHeight="1" x14ac:dyDescent="0.25">
      <c r="A94" s="8"/>
      <c r="B94" s="9"/>
      <c r="C94" s="9"/>
      <c r="D94" s="9"/>
      <c r="E94" s="22"/>
      <c r="F94" s="9"/>
      <c r="G94" s="9"/>
      <c r="H94" s="9"/>
      <c r="I94" s="9"/>
      <c r="J94" s="22"/>
      <c r="L94" s="9"/>
      <c r="M94" s="9"/>
      <c r="N94" s="28"/>
      <c r="O94" s="9"/>
      <c r="P94" s="9"/>
      <c r="Q94" s="9"/>
      <c r="R94" s="9"/>
      <c r="S94" s="9"/>
      <c r="V94" s="9"/>
      <c r="W94" s="9"/>
      <c r="X94" s="9"/>
      <c r="Y94" s="22"/>
      <c r="Z94" s="9"/>
      <c r="AA94" s="9"/>
      <c r="AB94" s="9"/>
      <c r="AC94" s="9"/>
      <c r="AD94" s="22"/>
      <c r="AE94" s="22"/>
      <c r="AF94" s="9"/>
      <c r="AG94" s="9"/>
      <c r="AH94" s="9"/>
      <c r="AI94" s="22"/>
      <c r="AJ94" s="9"/>
      <c r="AK94" s="9"/>
      <c r="AL94" s="9"/>
      <c r="AM94" s="9"/>
      <c r="AN94" s="22"/>
      <c r="AO94" s="22"/>
      <c r="AP94" s="9"/>
      <c r="AQ94" s="9"/>
      <c r="AR94" s="9"/>
      <c r="AS94" s="22"/>
      <c r="AU94" s="9"/>
      <c r="AV94" s="9"/>
      <c r="AW94" s="9"/>
      <c r="AX94" s="22"/>
      <c r="AY94" s="22"/>
      <c r="AZ94" s="9"/>
      <c r="BA94" s="9"/>
      <c r="BB94" s="9"/>
      <c r="BC94" s="22"/>
      <c r="BD94" s="22"/>
    </row>
    <row r="95" spans="1:56" ht="15" customHeight="1" x14ac:dyDescent="0.25">
      <c r="A95" s="8"/>
      <c r="B95" s="9"/>
      <c r="C95" s="9"/>
      <c r="D95" s="9"/>
      <c r="E95" s="22"/>
      <c r="F95" s="9"/>
      <c r="G95" s="9"/>
      <c r="H95" s="9"/>
      <c r="I95" s="9"/>
      <c r="J95" s="22"/>
      <c r="L95" s="9"/>
      <c r="M95" s="9"/>
      <c r="N95" s="9"/>
      <c r="O95" s="22"/>
      <c r="P95" s="22"/>
      <c r="Q95" s="9"/>
      <c r="R95" s="9"/>
      <c r="S95" s="9"/>
      <c r="V95" s="9"/>
      <c r="W95" s="9"/>
      <c r="X95" s="9"/>
      <c r="Y95" s="22"/>
      <c r="Z95" s="9"/>
      <c r="AA95" s="9"/>
      <c r="AB95" s="9"/>
      <c r="AC95" s="9"/>
      <c r="AD95" s="22"/>
      <c r="AE95" s="22"/>
      <c r="AF95" s="9"/>
      <c r="AG95" s="9"/>
      <c r="AH95" s="9"/>
      <c r="AI95" s="22"/>
      <c r="AJ95" s="9"/>
      <c r="AK95" s="9"/>
      <c r="AL95" s="9"/>
      <c r="AM95" s="9"/>
      <c r="AN95" s="22"/>
      <c r="AO95" s="22"/>
      <c r="AP95" s="9"/>
      <c r="AQ95" s="9"/>
      <c r="AR95" s="9"/>
      <c r="AS95" s="22"/>
      <c r="AU95" s="9"/>
      <c r="AV95" s="9"/>
      <c r="AW95" s="9"/>
      <c r="AX95" s="22"/>
      <c r="AY95" s="22"/>
      <c r="AZ95" s="9"/>
      <c r="BA95" s="9"/>
      <c r="BB95" s="9"/>
      <c r="BC95" s="22"/>
      <c r="BD95" s="22"/>
    </row>
    <row r="96" spans="1:56" ht="15" customHeight="1" x14ac:dyDescent="0.25">
      <c r="A96" s="8"/>
      <c r="B96" s="22"/>
      <c r="C96" s="22"/>
      <c r="D96" s="9"/>
      <c r="E96" s="22"/>
      <c r="F96" s="9"/>
      <c r="G96" s="22"/>
      <c r="H96" s="22"/>
      <c r="I96" s="9"/>
      <c r="J96" s="22"/>
      <c r="L96" s="9"/>
      <c r="M96" s="9"/>
      <c r="N96" s="28"/>
      <c r="O96" s="9"/>
      <c r="P96" s="9"/>
      <c r="Q96" s="22"/>
      <c r="R96" s="22"/>
      <c r="S96" s="9"/>
      <c r="V96" s="22"/>
      <c r="W96" s="22"/>
      <c r="X96" s="9"/>
      <c r="Y96" s="22"/>
      <c r="Z96" s="9"/>
      <c r="AA96" s="22"/>
      <c r="AB96" s="22"/>
      <c r="AC96" s="9"/>
      <c r="AD96" s="22"/>
      <c r="AE96" s="22"/>
      <c r="AF96" s="22"/>
      <c r="AG96" s="22"/>
      <c r="AH96" s="9"/>
      <c r="AI96" s="22"/>
      <c r="AJ96" s="9"/>
      <c r="AK96" s="22"/>
      <c r="AL96" s="22"/>
      <c r="AM96" s="9"/>
      <c r="AN96" s="22"/>
      <c r="AO96" s="22"/>
      <c r="AP96" s="22"/>
      <c r="AQ96" s="22"/>
      <c r="AR96" s="9"/>
      <c r="AS96" s="22"/>
      <c r="AU96" s="22"/>
      <c r="AV96" s="22"/>
      <c r="AW96" s="9"/>
      <c r="AX96" s="22"/>
      <c r="AY96" s="22"/>
      <c r="AZ96" s="22"/>
      <c r="BA96" s="22"/>
      <c r="BB96" s="9"/>
      <c r="BC96" s="22"/>
      <c r="BD96" s="22"/>
    </row>
    <row r="97" spans="1:56" ht="15" customHeight="1" x14ac:dyDescent="0.25">
      <c r="A97" s="8"/>
      <c r="B97" s="9"/>
      <c r="C97" s="9"/>
      <c r="D97" s="9"/>
      <c r="E97" s="22"/>
      <c r="F97" s="9"/>
      <c r="G97" s="9"/>
      <c r="H97" s="9"/>
      <c r="I97" s="9"/>
      <c r="J97" s="22"/>
      <c r="L97" s="9"/>
      <c r="M97" s="9"/>
      <c r="N97" s="9"/>
      <c r="O97" s="22"/>
      <c r="P97" s="22"/>
      <c r="Q97" s="9"/>
      <c r="R97" s="9"/>
      <c r="S97" s="9"/>
      <c r="V97" s="9"/>
      <c r="W97" s="9"/>
      <c r="X97" s="9"/>
      <c r="Y97" s="22"/>
      <c r="AA97" s="9"/>
      <c r="AB97" s="9"/>
      <c r="AC97" s="9"/>
      <c r="AD97" s="22"/>
      <c r="AE97" s="22"/>
      <c r="AF97" s="9"/>
      <c r="AG97" s="9"/>
      <c r="AH97" s="9"/>
      <c r="AI97" s="22"/>
      <c r="AK97" s="9"/>
      <c r="AL97" s="9"/>
      <c r="AM97" s="9"/>
      <c r="AN97" s="22"/>
      <c r="AO97" s="22"/>
      <c r="AP97" s="9"/>
      <c r="AQ97" s="9"/>
      <c r="AR97" s="9"/>
      <c r="AS97" s="22"/>
      <c r="AU97" s="9"/>
      <c r="AV97" s="9"/>
      <c r="AW97" s="9"/>
      <c r="AX97" s="22"/>
      <c r="AY97" s="22"/>
      <c r="AZ97" s="9"/>
      <c r="BA97" s="9"/>
      <c r="BB97" s="9"/>
      <c r="BC97" s="22"/>
      <c r="BD97" s="22"/>
    </row>
    <row r="98" spans="1:56" ht="15" customHeight="1" x14ac:dyDescent="0.25">
      <c r="A98" s="8"/>
      <c r="B98" s="9"/>
      <c r="C98" s="9"/>
      <c r="D98" s="9"/>
      <c r="E98" s="22"/>
      <c r="F98" s="9"/>
      <c r="G98" s="9"/>
      <c r="H98" s="9"/>
      <c r="I98" s="9"/>
      <c r="J98" s="22"/>
      <c r="L98" s="9"/>
      <c r="M98" s="9"/>
      <c r="N98" s="28"/>
      <c r="O98" s="9"/>
      <c r="P98" s="9"/>
      <c r="Q98" s="9"/>
      <c r="R98" s="9"/>
      <c r="S98" s="9"/>
      <c r="V98" s="9"/>
      <c r="W98" s="9"/>
      <c r="X98" s="9"/>
      <c r="Y98" s="22"/>
      <c r="Z98" s="9"/>
      <c r="AA98" s="9"/>
      <c r="AB98" s="9"/>
      <c r="AC98" s="9"/>
      <c r="AD98" s="22"/>
      <c r="AE98" s="22"/>
      <c r="AF98" s="9"/>
      <c r="AG98" s="9"/>
      <c r="AH98" s="9"/>
      <c r="AI98" s="22"/>
      <c r="AJ98" s="9"/>
      <c r="AK98" s="9"/>
      <c r="AL98" s="9"/>
      <c r="AM98" s="9"/>
      <c r="AN98" s="22"/>
      <c r="AO98" s="22"/>
      <c r="AP98" s="9"/>
      <c r="AQ98" s="9"/>
      <c r="AR98" s="9"/>
      <c r="AS98" s="22"/>
      <c r="AU98" s="9"/>
      <c r="AV98" s="9"/>
      <c r="AW98" s="9"/>
      <c r="AX98" s="22"/>
      <c r="AY98" s="22"/>
      <c r="AZ98" s="9"/>
      <c r="BA98" s="9"/>
      <c r="BB98" s="9"/>
      <c r="BC98" s="22"/>
      <c r="BD98" s="22"/>
    </row>
    <row r="99" spans="1:56" ht="15" customHeight="1" x14ac:dyDescent="0.25">
      <c r="A99" s="8"/>
      <c r="B99" s="9"/>
      <c r="C99" s="9"/>
      <c r="D99" s="9"/>
      <c r="E99" s="22"/>
      <c r="F99" s="9"/>
      <c r="G99" s="9"/>
      <c r="H99" s="9"/>
      <c r="I99" s="9"/>
      <c r="J99" s="22"/>
      <c r="L99" s="9"/>
      <c r="M99" s="9"/>
      <c r="N99" s="9"/>
      <c r="O99" s="22"/>
      <c r="P99" s="22"/>
      <c r="Q99" s="9"/>
      <c r="R99" s="9"/>
      <c r="S99" s="9"/>
      <c r="V99" s="9"/>
      <c r="W99" s="9"/>
      <c r="X99" s="9"/>
      <c r="Y99" s="22"/>
      <c r="Z99" s="9"/>
      <c r="AA99" s="9"/>
      <c r="AB99" s="9"/>
      <c r="AC99" s="9"/>
      <c r="AD99" s="22"/>
      <c r="AE99" s="22"/>
      <c r="AF99" s="9"/>
      <c r="AG99" s="9"/>
      <c r="AH99" s="9"/>
      <c r="AI99" s="22"/>
      <c r="AJ99" s="9"/>
      <c r="AK99" s="9"/>
      <c r="AL99" s="9"/>
      <c r="AM99" s="9"/>
      <c r="AN99" s="22"/>
      <c r="AO99" s="22"/>
      <c r="AP99" s="9"/>
      <c r="AQ99" s="9"/>
      <c r="AR99" s="9"/>
      <c r="AS99" s="22"/>
      <c r="AU99" s="9"/>
      <c r="AV99" s="9"/>
      <c r="AW99" s="9"/>
      <c r="AX99" s="22"/>
      <c r="AY99" s="22"/>
      <c r="AZ99" s="9"/>
      <c r="BA99" s="9"/>
      <c r="BB99" s="9"/>
      <c r="BC99" s="22"/>
      <c r="BD99" s="22"/>
    </row>
    <row r="100" spans="1:56" ht="15" customHeight="1" x14ac:dyDescent="0.25">
      <c r="A100" s="8"/>
      <c r="B100" s="9"/>
      <c r="C100" s="9"/>
      <c r="D100" s="9"/>
      <c r="E100" s="22"/>
      <c r="F100" s="9"/>
      <c r="G100" s="9"/>
      <c r="H100" s="9"/>
      <c r="I100" s="9"/>
      <c r="J100" s="22"/>
      <c r="L100" s="9"/>
      <c r="M100" s="9"/>
      <c r="N100" s="28"/>
      <c r="O100" s="9"/>
      <c r="P100" s="9"/>
      <c r="Q100" s="9"/>
      <c r="R100" s="9"/>
      <c r="S100" s="9"/>
      <c r="V100" s="9"/>
      <c r="W100" s="9"/>
      <c r="X100" s="9"/>
      <c r="Y100" s="22"/>
      <c r="Z100" s="9"/>
      <c r="AA100" s="9"/>
      <c r="AB100" s="9"/>
      <c r="AC100" s="9"/>
      <c r="AD100" s="22"/>
      <c r="AE100" s="22"/>
      <c r="AF100" s="9"/>
      <c r="AG100" s="9"/>
      <c r="AH100" s="9"/>
      <c r="AI100" s="22"/>
      <c r="AJ100" s="9"/>
      <c r="AK100" s="9"/>
      <c r="AL100" s="9"/>
      <c r="AM100" s="9"/>
      <c r="AN100" s="22"/>
      <c r="AO100" s="22"/>
      <c r="AP100" s="9"/>
      <c r="AQ100" s="9"/>
      <c r="AR100" s="9"/>
      <c r="AS100" s="22"/>
      <c r="AU100" s="9"/>
      <c r="AV100" s="9"/>
      <c r="AW100" s="9"/>
      <c r="AX100" s="22"/>
      <c r="AY100" s="22"/>
      <c r="AZ100" s="9"/>
      <c r="BA100" s="9"/>
      <c r="BB100" s="9"/>
      <c r="BC100" s="22"/>
      <c r="BD100" s="22"/>
    </row>
    <row r="101" spans="1:56" ht="15" customHeight="1" x14ac:dyDescent="0.25">
      <c r="A101" s="8"/>
      <c r="B101" s="9"/>
      <c r="C101" s="9"/>
      <c r="D101" s="9"/>
      <c r="E101" s="22"/>
      <c r="F101" s="9"/>
      <c r="G101" s="9"/>
      <c r="H101" s="9"/>
      <c r="I101" s="9"/>
      <c r="J101" s="22"/>
      <c r="L101" s="9"/>
      <c r="M101" s="9"/>
      <c r="N101" s="9"/>
      <c r="O101" s="22"/>
      <c r="P101" s="22"/>
      <c r="Q101" s="9"/>
      <c r="R101" s="9"/>
      <c r="S101" s="9"/>
      <c r="V101" s="9"/>
      <c r="W101" s="9"/>
      <c r="X101" s="9"/>
      <c r="Y101" s="22"/>
      <c r="Z101" s="9"/>
      <c r="AA101" s="9"/>
      <c r="AB101" s="9"/>
      <c r="AC101" s="9"/>
      <c r="AD101" s="22"/>
      <c r="AE101" s="22"/>
      <c r="AF101" s="9"/>
      <c r="AG101" s="9"/>
      <c r="AH101" s="9"/>
      <c r="AI101" s="22"/>
      <c r="AJ101" s="9"/>
      <c r="AK101" s="9"/>
      <c r="AL101" s="9"/>
      <c r="AM101" s="9"/>
      <c r="AN101" s="22"/>
      <c r="AO101" s="22"/>
      <c r="AP101" s="9"/>
      <c r="AQ101" s="9"/>
      <c r="AR101" s="9"/>
      <c r="AS101" s="22"/>
      <c r="AU101" s="9"/>
      <c r="AV101" s="9"/>
      <c r="AW101" s="9"/>
      <c r="AX101" s="22"/>
      <c r="AY101" s="22"/>
      <c r="AZ101" s="9"/>
      <c r="BA101" s="9"/>
      <c r="BB101" s="9"/>
      <c r="BC101" s="22"/>
      <c r="BD101" s="22"/>
    </row>
    <row r="102" spans="1:56" ht="15" customHeight="1" x14ac:dyDescent="0.25">
      <c r="A102" s="8"/>
      <c r="B102" s="22"/>
      <c r="C102" s="22"/>
      <c r="D102" s="9"/>
      <c r="E102" s="22"/>
      <c r="F102" s="9"/>
      <c r="G102" s="22"/>
      <c r="H102" s="22"/>
      <c r="I102" s="9"/>
      <c r="J102" s="22"/>
      <c r="L102" s="9"/>
      <c r="M102" s="9"/>
      <c r="N102" s="28"/>
      <c r="O102" s="9"/>
      <c r="P102" s="9"/>
      <c r="Q102" s="22"/>
      <c r="R102" s="22"/>
      <c r="S102" s="9"/>
      <c r="V102" s="22"/>
      <c r="W102" s="22"/>
      <c r="X102" s="9"/>
      <c r="Y102" s="22"/>
      <c r="Z102" s="9"/>
      <c r="AA102" s="22"/>
      <c r="AB102" s="22"/>
      <c r="AC102" s="9"/>
      <c r="AD102" s="22"/>
      <c r="AE102" s="22"/>
      <c r="AF102" s="22"/>
      <c r="AG102" s="22"/>
      <c r="AH102" s="9"/>
      <c r="AI102" s="22"/>
      <c r="AJ102" s="9"/>
      <c r="AK102" s="22"/>
      <c r="AL102" s="22"/>
      <c r="AM102" s="9"/>
      <c r="AN102" s="22"/>
      <c r="AO102" s="22"/>
      <c r="AP102" s="22"/>
      <c r="AQ102" s="22"/>
      <c r="AR102" s="9"/>
      <c r="AS102" s="22"/>
      <c r="AU102" s="22"/>
      <c r="AV102" s="22"/>
      <c r="AW102" s="9"/>
      <c r="AX102" s="22"/>
      <c r="AY102" s="22"/>
      <c r="AZ102" s="22"/>
      <c r="BA102" s="22"/>
      <c r="BB102" s="9"/>
      <c r="BC102" s="22"/>
      <c r="BD102" s="22"/>
    </row>
    <row r="103" spans="1:56" ht="15" customHeight="1" x14ac:dyDescent="0.25">
      <c r="A103" s="8"/>
      <c r="L103" s="9"/>
      <c r="M103" s="9"/>
      <c r="N103" s="9"/>
      <c r="O103" s="22"/>
      <c r="P103" s="22"/>
    </row>
    <row r="104" spans="1:56" ht="15" customHeight="1" x14ac:dyDescent="0.25">
      <c r="A104" s="8"/>
      <c r="L104" s="9"/>
      <c r="M104" s="9"/>
      <c r="N104" s="28"/>
      <c r="O104" s="9"/>
      <c r="P104" s="9"/>
    </row>
    <row r="105" spans="1:56" ht="15" customHeight="1" x14ac:dyDescent="0.25">
      <c r="A105" s="8"/>
      <c r="G105" s="22"/>
      <c r="H105" s="22"/>
      <c r="L105" s="9"/>
      <c r="M105" s="9"/>
      <c r="N105" s="9"/>
      <c r="O105" s="22"/>
      <c r="P105" s="22"/>
      <c r="AP105" s="22"/>
      <c r="AQ105" s="22"/>
    </row>
    <row r="106" spans="1:56" ht="15" customHeight="1" x14ac:dyDescent="0.25">
      <c r="A106" s="8"/>
      <c r="B106" s="9"/>
      <c r="C106" s="9"/>
      <c r="D106" s="9"/>
      <c r="E106" s="22"/>
      <c r="F106" s="9"/>
      <c r="G106" s="9"/>
      <c r="H106" s="9"/>
      <c r="I106" s="9"/>
      <c r="J106" s="22"/>
      <c r="L106" s="9"/>
      <c r="M106" s="9"/>
      <c r="N106" s="9"/>
      <c r="O106" s="22"/>
      <c r="P106" s="22"/>
      <c r="Q106" s="9"/>
      <c r="R106" s="9"/>
      <c r="S106" s="9"/>
      <c r="V106" s="9"/>
      <c r="W106" s="9"/>
      <c r="X106" s="9"/>
      <c r="Y106" s="22"/>
      <c r="Z106" s="9"/>
      <c r="AA106" s="9"/>
      <c r="AB106" s="9"/>
      <c r="AC106" s="9"/>
      <c r="AD106" s="22"/>
      <c r="AE106" s="22"/>
      <c r="AF106" s="22"/>
      <c r="AG106" s="22"/>
      <c r="AH106" s="9"/>
      <c r="AI106" s="22"/>
      <c r="AJ106" s="9"/>
      <c r="AK106" s="9"/>
      <c r="AL106" s="9"/>
      <c r="AM106" s="9"/>
      <c r="AN106" s="22"/>
      <c r="AO106" s="22"/>
      <c r="AP106" s="9"/>
      <c r="AQ106" s="9"/>
      <c r="AR106" s="9"/>
      <c r="AS106" s="22"/>
      <c r="AU106" s="9"/>
      <c r="AV106" s="9"/>
      <c r="AW106" s="9"/>
      <c r="AX106" s="22"/>
      <c r="AY106" s="22"/>
      <c r="AZ106" s="9"/>
      <c r="BA106" s="9"/>
      <c r="BB106" s="9"/>
      <c r="BC106" s="22"/>
      <c r="BD106" s="22"/>
    </row>
    <row r="107" spans="1:56" ht="15" customHeight="1" x14ac:dyDescent="0.25">
      <c r="A107" s="8"/>
      <c r="B107" s="9"/>
      <c r="C107" s="9"/>
      <c r="D107" s="9"/>
      <c r="E107" s="22"/>
      <c r="F107" s="9"/>
      <c r="G107" s="9"/>
      <c r="H107" s="9"/>
      <c r="I107" s="9"/>
      <c r="J107" s="9"/>
      <c r="L107" s="9"/>
      <c r="M107" s="9"/>
      <c r="N107" s="9"/>
      <c r="O107" s="22"/>
      <c r="P107" s="22"/>
      <c r="Q107" s="9"/>
      <c r="R107" s="9"/>
      <c r="S107" s="9"/>
      <c r="V107" s="9"/>
      <c r="W107" s="9"/>
      <c r="X107" s="9"/>
      <c r="Y107" s="22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</row>
    <row r="108" spans="1:56" ht="15" customHeight="1" x14ac:dyDescent="0.25">
      <c r="A108" s="8"/>
      <c r="B108" s="9"/>
      <c r="C108" s="9"/>
      <c r="D108" s="9"/>
      <c r="E108" s="22"/>
      <c r="F108" s="9"/>
      <c r="G108" s="9"/>
      <c r="H108" s="9"/>
      <c r="I108" s="9"/>
      <c r="J108" s="9"/>
      <c r="L108" s="9"/>
      <c r="M108" s="9"/>
      <c r="N108" s="9"/>
      <c r="O108" s="22"/>
      <c r="P108" s="22"/>
      <c r="Q108" s="9"/>
      <c r="R108" s="9"/>
      <c r="S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</row>
    <row r="109" spans="1:56" ht="15" customHeight="1" x14ac:dyDescent="0.25">
      <c r="A109" s="8"/>
      <c r="B109" s="9"/>
      <c r="C109" s="9"/>
      <c r="D109" s="9"/>
      <c r="E109" s="22"/>
      <c r="F109" s="9"/>
      <c r="G109" s="9"/>
      <c r="H109" s="9"/>
      <c r="I109" s="9"/>
      <c r="J109" s="22"/>
      <c r="L109" s="9"/>
      <c r="M109" s="9"/>
      <c r="N109" s="9"/>
      <c r="O109" s="22"/>
      <c r="P109" s="22"/>
      <c r="Q109" s="9"/>
      <c r="R109" s="9"/>
      <c r="S109" s="9"/>
      <c r="V109" s="9"/>
      <c r="W109" s="9"/>
      <c r="X109" s="9"/>
      <c r="Y109" s="22"/>
      <c r="Z109" s="9"/>
      <c r="AA109" s="9"/>
      <c r="AB109" s="9"/>
      <c r="AC109" s="9"/>
      <c r="AD109" s="22"/>
      <c r="AE109" s="22"/>
      <c r="AF109" s="9"/>
      <c r="AG109" s="9"/>
      <c r="AH109" s="9"/>
      <c r="AI109" s="22"/>
      <c r="AJ109" s="9"/>
      <c r="AK109" s="9"/>
      <c r="AL109" s="9"/>
      <c r="AM109" s="9"/>
      <c r="AN109" s="22"/>
      <c r="AO109" s="22"/>
      <c r="AP109" s="9"/>
      <c r="AQ109" s="9"/>
      <c r="AR109" s="9"/>
      <c r="AS109" s="22"/>
      <c r="AU109" s="9"/>
      <c r="AV109" s="9"/>
      <c r="AW109" s="9"/>
      <c r="AX109" s="22"/>
      <c r="AY109" s="22"/>
      <c r="AZ109" s="9"/>
      <c r="BA109" s="9"/>
      <c r="BB109" s="9"/>
      <c r="BC109" s="22"/>
      <c r="BD109" s="22"/>
    </row>
    <row r="110" spans="1:56" ht="15" customHeight="1" x14ac:dyDescent="0.25">
      <c r="A110" s="8"/>
      <c r="B110" s="9"/>
      <c r="C110" s="9"/>
      <c r="D110" s="9"/>
      <c r="E110" s="22"/>
      <c r="F110" s="9"/>
      <c r="G110" s="9"/>
      <c r="H110" s="9"/>
      <c r="I110" s="9"/>
      <c r="J110" s="22"/>
      <c r="L110" s="9"/>
      <c r="M110" s="9"/>
      <c r="O110" s="9"/>
      <c r="P110" s="9"/>
      <c r="Q110" s="9"/>
      <c r="R110" s="9"/>
      <c r="S110" s="9"/>
      <c r="V110" s="9"/>
      <c r="W110" s="9"/>
      <c r="X110" s="9"/>
      <c r="Y110" s="22"/>
      <c r="Z110" s="9"/>
      <c r="AA110" s="9"/>
      <c r="AB110" s="9"/>
      <c r="AC110" s="9"/>
      <c r="AD110" s="22"/>
      <c r="AE110" s="22"/>
      <c r="AF110" s="9"/>
      <c r="AG110" s="9"/>
      <c r="AH110" s="9"/>
      <c r="AI110" s="22"/>
      <c r="AJ110" s="9"/>
      <c r="AK110" s="9"/>
      <c r="AL110" s="9"/>
      <c r="AM110" s="9"/>
      <c r="AN110" s="22"/>
      <c r="AO110" s="22"/>
      <c r="AP110" s="9"/>
      <c r="AQ110" s="9"/>
      <c r="AR110" s="9"/>
      <c r="AS110" s="22"/>
      <c r="AU110" s="9"/>
      <c r="AV110" s="9"/>
      <c r="AW110" s="9"/>
      <c r="AX110" s="22"/>
      <c r="AY110" s="22"/>
      <c r="AZ110" s="9"/>
      <c r="BA110" s="9"/>
      <c r="BB110" s="9"/>
      <c r="BC110" s="22"/>
      <c r="BD110" s="22"/>
    </row>
    <row r="111" spans="1:56" ht="15" customHeight="1" x14ac:dyDescent="0.25">
      <c r="B111" s="9"/>
      <c r="C111" s="9"/>
      <c r="D111" s="9"/>
      <c r="E111" s="22"/>
      <c r="F111" s="9"/>
      <c r="G111" s="9"/>
      <c r="H111" s="9"/>
      <c r="I111" s="9"/>
      <c r="J111" s="22"/>
      <c r="L111" s="23"/>
      <c r="M111" s="23"/>
      <c r="N111" s="9"/>
      <c r="O111" s="22"/>
      <c r="P111" s="22"/>
      <c r="Q111" s="9"/>
      <c r="R111" s="9"/>
      <c r="S111" s="9"/>
      <c r="V111" s="9"/>
      <c r="W111" s="9"/>
      <c r="X111" s="9"/>
      <c r="Y111" s="22"/>
      <c r="Z111" s="9"/>
      <c r="AA111" s="9"/>
      <c r="AB111" s="9"/>
      <c r="AC111" s="9"/>
      <c r="AD111" s="22"/>
      <c r="AE111" s="22"/>
      <c r="AF111" s="9"/>
      <c r="AG111" s="9"/>
      <c r="AH111" s="9"/>
      <c r="AI111" s="22"/>
      <c r="AJ111" s="9"/>
      <c r="AK111" s="9"/>
      <c r="AL111" s="9"/>
      <c r="AM111" s="9"/>
      <c r="AN111" s="22"/>
      <c r="AO111" s="22"/>
      <c r="AP111" s="9"/>
      <c r="AQ111" s="9"/>
      <c r="AR111" s="9"/>
      <c r="AS111" s="22"/>
      <c r="AU111" s="9"/>
      <c r="AV111" s="9"/>
      <c r="AW111" s="9"/>
      <c r="AX111" s="22"/>
      <c r="AY111" s="22"/>
      <c r="AZ111" s="9"/>
      <c r="BA111" s="9"/>
      <c r="BB111" s="9"/>
      <c r="BC111" s="22"/>
      <c r="BD111" s="22"/>
    </row>
    <row r="112" spans="1:56" ht="15" customHeight="1" x14ac:dyDescent="0.25">
      <c r="A112" s="8"/>
      <c r="B112" s="22"/>
      <c r="C112" s="22"/>
      <c r="D112" s="9"/>
      <c r="E112" s="22"/>
      <c r="F112" s="9"/>
      <c r="G112" s="22"/>
      <c r="H112" s="22"/>
      <c r="I112" s="9"/>
      <c r="J112" s="22"/>
      <c r="L112" s="9"/>
      <c r="M112" s="9"/>
      <c r="N112" s="9"/>
      <c r="O112" s="9"/>
      <c r="P112" s="9"/>
      <c r="Q112" s="22"/>
      <c r="R112" s="22"/>
      <c r="S112" s="9"/>
      <c r="V112" s="22"/>
      <c r="W112" s="22"/>
      <c r="X112" s="9"/>
      <c r="Y112" s="22"/>
      <c r="Z112" s="9"/>
      <c r="AA112" s="22"/>
      <c r="AB112" s="22"/>
      <c r="AC112" s="9"/>
      <c r="AD112" s="22"/>
      <c r="AE112" s="22"/>
      <c r="AF112" s="22"/>
      <c r="AG112" s="22"/>
      <c r="AH112" s="9"/>
      <c r="AI112" s="22"/>
      <c r="AJ112" s="9"/>
      <c r="AK112" s="22"/>
      <c r="AL112" s="22"/>
      <c r="AM112" s="9"/>
      <c r="AN112" s="22"/>
      <c r="AO112" s="22"/>
      <c r="AP112" s="22"/>
      <c r="AQ112" s="22"/>
      <c r="AR112" s="9"/>
      <c r="AS112" s="22"/>
      <c r="AU112" s="22"/>
      <c r="AV112" s="22"/>
      <c r="AW112" s="9"/>
      <c r="AX112" s="22"/>
      <c r="AY112" s="22"/>
      <c r="AZ112" s="22"/>
      <c r="BA112" s="22"/>
      <c r="BB112" s="9"/>
      <c r="BC112" s="22"/>
      <c r="BD112" s="22"/>
    </row>
    <row r="113" spans="1:56" ht="15" customHeight="1" x14ac:dyDescent="0.25">
      <c r="A113" s="8"/>
      <c r="B113" s="22"/>
      <c r="C113" s="22"/>
      <c r="D113" s="22"/>
      <c r="E113" s="22"/>
      <c r="F113" s="9"/>
      <c r="G113" s="22"/>
      <c r="H113" s="22"/>
      <c r="I113" s="22"/>
      <c r="J113" s="22"/>
      <c r="L113" s="9"/>
      <c r="M113" s="9"/>
      <c r="N113" s="9"/>
      <c r="O113" s="22"/>
      <c r="P113" s="22"/>
      <c r="Q113" s="22"/>
      <c r="R113" s="22"/>
      <c r="S113" s="22"/>
      <c r="V113" s="22"/>
      <c r="W113" s="22"/>
      <c r="X113" s="22"/>
      <c r="Y113" s="22"/>
      <c r="Z113" s="9"/>
      <c r="AA113" s="22"/>
      <c r="AB113" s="22"/>
      <c r="AC113" s="22"/>
      <c r="AD113" s="22"/>
      <c r="AE113" s="22"/>
      <c r="AF113" s="22"/>
      <c r="AG113" s="22"/>
      <c r="AH113" s="22"/>
      <c r="AI113" s="22"/>
      <c r="AJ113" s="9"/>
      <c r="AK113" s="22"/>
      <c r="AL113" s="22"/>
      <c r="AM113" s="22"/>
      <c r="AN113" s="22"/>
      <c r="AO113" s="22"/>
      <c r="AP113" s="22"/>
      <c r="AQ113" s="22"/>
      <c r="AR113" s="22"/>
      <c r="AS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</row>
    <row r="114" spans="1:56" ht="15" customHeight="1" x14ac:dyDescent="0.25">
      <c r="A114" s="8"/>
      <c r="B114" s="22"/>
      <c r="C114" s="22"/>
      <c r="D114" s="22"/>
      <c r="E114" s="22"/>
      <c r="F114" s="9"/>
      <c r="G114" s="22"/>
      <c r="H114" s="22"/>
      <c r="I114" s="22"/>
      <c r="J114" s="22"/>
      <c r="L114" s="9"/>
      <c r="M114" s="9"/>
      <c r="N114" s="9"/>
      <c r="O114" s="22"/>
      <c r="P114" s="22"/>
      <c r="Q114" s="22"/>
      <c r="R114" s="22"/>
      <c r="S114" s="22"/>
      <c r="V114" s="22"/>
      <c r="W114" s="22"/>
      <c r="X114" s="22"/>
      <c r="Y114" s="22"/>
      <c r="Z114" s="9"/>
      <c r="AA114" s="22"/>
      <c r="AB114" s="22"/>
      <c r="AC114" s="22"/>
      <c r="AD114" s="22"/>
      <c r="AE114" s="22"/>
      <c r="AF114" s="22"/>
      <c r="AG114" s="22"/>
      <c r="AH114" s="22"/>
      <c r="AI114" s="22"/>
      <c r="AJ114" s="9"/>
      <c r="AK114" s="22"/>
      <c r="AL114" s="22"/>
      <c r="AM114" s="22"/>
      <c r="AN114" s="22"/>
      <c r="AO114" s="22"/>
      <c r="AP114" s="22"/>
      <c r="AQ114" s="22"/>
      <c r="AR114" s="22"/>
      <c r="AS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</row>
    <row r="115" spans="1:56" ht="15" customHeight="1" x14ac:dyDescent="0.25">
      <c r="A115" s="8"/>
      <c r="B115" s="9"/>
      <c r="C115" s="9"/>
      <c r="D115" s="9"/>
      <c r="E115" s="9"/>
      <c r="F115" s="9"/>
      <c r="G115" s="9"/>
      <c r="H115" s="9"/>
      <c r="I115" s="9"/>
      <c r="J115" s="9"/>
      <c r="N115" s="9"/>
      <c r="O115" s="22"/>
      <c r="P115" s="22"/>
      <c r="Q115" s="9"/>
      <c r="R115" s="9"/>
      <c r="S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</row>
    <row r="116" spans="1:56" ht="15" customHeight="1" x14ac:dyDescent="0.25">
      <c r="A116" s="8"/>
      <c r="B116" s="9"/>
      <c r="C116" s="9"/>
      <c r="D116" s="9"/>
      <c r="E116" s="22"/>
      <c r="F116" s="9"/>
      <c r="G116" s="9"/>
      <c r="H116" s="9"/>
      <c r="I116" s="9"/>
      <c r="J116" s="22"/>
      <c r="L116" s="9"/>
      <c r="M116" s="9"/>
      <c r="N116" s="9"/>
      <c r="O116" s="22"/>
      <c r="P116" s="22"/>
      <c r="Q116" s="9"/>
      <c r="R116" s="9"/>
      <c r="S116" s="9"/>
      <c r="V116" s="9"/>
      <c r="W116" s="9"/>
      <c r="X116" s="9"/>
      <c r="Y116" s="22"/>
      <c r="Z116" s="9"/>
      <c r="AA116" s="9"/>
      <c r="AB116" s="9"/>
      <c r="AC116" s="9"/>
      <c r="AD116" s="22"/>
      <c r="AE116" s="22"/>
      <c r="AF116" s="9"/>
      <c r="AG116" s="9"/>
      <c r="AH116" s="9"/>
      <c r="AI116" s="22"/>
      <c r="AJ116" s="9"/>
      <c r="AK116" s="9"/>
      <c r="AL116" s="9"/>
      <c r="AM116" s="9"/>
      <c r="AN116" s="22"/>
      <c r="AO116" s="22"/>
      <c r="AP116" s="9"/>
      <c r="AQ116" s="9"/>
      <c r="AR116" s="9"/>
      <c r="AS116" s="22"/>
      <c r="AU116" s="9"/>
      <c r="AV116" s="9"/>
      <c r="AW116" s="9"/>
      <c r="AX116" s="22"/>
      <c r="AY116" s="22"/>
      <c r="AZ116" s="9"/>
      <c r="BA116" s="9"/>
      <c r="BB116" s="9"/>
      <c r="BC116" s="22"/>
      <c r="BD116" s="22"/>
    </row>
    <row r="117" spans="1:56" ht="15" customHeight="1" x14ac:dyDescent="0.25">
      <c r="A117" s="8"/>
      <c r="B117" s="9"/>
      <c r="C117" s="9"/>
      <c r="D117" s="9"/>
      <c r="E117" s="22"/>
      <c r="F117" s="9"/>
      <c r="G117" s="9"/>
      <c r="H117" s="9"/>
      <c r="I117" s="9"/>
      <c r="J117" s="22"/>
      <c r="L117" s="9"/>
      <c r="M117" s="9"/>
      <c r="N117" s="9"/>
      <c r="O117" s="22"/>
      <c r="P117" s="22"/>
      <c r="Q117" s="9"/>
      <c r="R117" s="9"/>
      <c r="S117" s="9"/>
      <c r="V117" s="9"/>
      <c r="W117" s="9"/>
      <c r="X117" s="9"/>
      <c r="Y117" s="22"/>
      <c r="Z117" s="9"/>
      <c r="AA117" s="9"/>
      <c r="AB117" s="9"/>
      <c r="AC117" s="9"/>
      <c r="AD117" s="22"/>
      <c r="AE117" s="22"/>
      <c r="AF117" s="9"/>
      <c r="AG117" s="9"/>
      <c r="AH117" s="9"/>
      <c r="AI117" s="22"/>
      <c r="AJ117" s="9"/>
      <c r="AK117" s="9"/>
      <c r="AL117" s="9"/>
      <c r="AM117" s="9"/>
      <c r="AN117" s="22"/>
      <c r="AO117" s="22"/>
      <c r="AP117" s="9"/>
      <c r="AQ117" s="9"/>
      <c r="AR117" s="9"/>
      <c r="AS117" s="22"/>
      <c r="AU117" s="9"/>
      <c r="AV117" s="9"/>
      <c r="AW117" s="9"/>
      <c r="AX117" s="22"/>
      <c r="AY117" s="22"/>
      <c r="AZ117" s="9"/>
      <c r="BA117" s="9"/>
      <c r="BB117" s="9"/>
      <c r="BC117" s="22"/>
      <c r="BD117" s="22"/>
    </row>
    <row r="118" spans="1:56" ht="15" customHeight="1" x14ac:dyDescent="0.25">
      <c r="A118" s="8"/>
      <c r="B118" s="9"/>
      <c r="C118" s="9"/>
      <c r="D118" s="9"/>
      <c r="E118" s="22"/>
      <c r="F118" s="9"/>
      <c r="G118" s="9"/>
      <c r="H118" s="9"/>
      <c r="I118" s="9"/>
      <c r="J118" s="9"/>
      <c r="L118" s="22"/>
      <c r="M118" s="22"/>
      <c r="N118" s="22"/>
      <c r="O118" s="22"/>
      <c r="P118" s="22"/>
      <c r="Q118" s="9"/>
      <c r="R118" s="9"/>
      <c r="S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</row>
    <row r="119" spans="1:56" ht="15" customHeight="1" x14ac:dyDescent="0.25">
      <c r="A119" s="8"/>
      <c r="E119" s="22"/>
      <c r="L119" s="9"/>
      <c r="M119" s="9"/>
      <c r="N119" s="9"/>
      <c r="O119" s="22"/>
      <c r="P119" s="22"/>
      <c r="Q119" s="9"/>
      <c r="R119" s="9"/>
      <c r="S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N119" s="22"/>
      <c r="AO119" s="22"/>
      <c r="AT119" s="22"/>
      <c r="BC119" s="22"/>
      <c r="BD119" s="22"/>
    </row>
    <row r="120" spans="1:56" ht="15" customHeight="1" x14ac:dyDescent="0.25">
      <c r="A120" s="8"/>
      <c r="E120" s="22"/>
      <c r="L120" s="9"/>
      <c r="M120" s="9"/>
      <c r="N120" s="9"/>
      <c r="O120" s="22"/>
      <c r="P120" s="22"/>
      <c r="AN120" s="22"/>
      <c r="AO120" s="22"/>
      <c r="BC120" s="22"/>
      <c r="BD120" s="22"/>
    </row>
    <row r="121" spans="1:56" ht="15" customHeight="1" x14ac:dyDescent="0.25">
      <c r="A121" s="8"/>
      <c r="E121" s="22"/>
      <c r="L121" s="22"/>
      <c r="M121" s="22"/>
      <c r="N121" s="22"/>
      <c r="O121" s="22"/>
      <c r="P121" s="22"/>
      <c r="AN121" s="22"/>
      <c r="AO121" s="22"/>
      <c r="BC121" s="22"/>
      <c r="BD121" s="22"/>
    </row>
    <row r="122" spans="1:56" ht="15" customHeight="1" x14ac:dyDescent="0.25">
      <c r="A122" s="8"/>
      <c r="L122" s="9"/>
      <c r="M122" s="9"/>
      <c r="N122" s="9"/>
      <c r="O122" s="22"/>
      <c r="P122" s="22"/>
      <c r="BC122" s="22"/>
      <c r="BD122" s="22"/>
    </row>
    <row r="123" spans="1:56" ht="15" customHeight="1" x14ac:dyDescent="0.25">
      <c r="A123" s="8"/>
      <c r="L123" s="9"/>
      <c r="M123" s="9"/>
      <c r="N123" s="9"/>
      <c r="O123" s="22"/>
      <c r="P123" s="22"/>
      <c r="BC123" s="22"/>
      <c r="BD123" s="22"/>
    </row>
    <row r="124" spans="1:56" ht="15" customHeight="1" x14ac:dyDescent="0.25">
      <c r="BC124" s="22"/>
      <c r="BD124" s="22"/>
    </row>
    <row r="125" spans="1:56" ht="15" customHeight="1" x14ac:dyDescent="0.25">
      <c r="A125" s="8"/>
      <c r="L125" s="9"/>
      <c r="M125" s="9"/>
      <c r="N125" s="9"/>
      <c r="O125" s="22"/>
      <c r="P125" s="22"/>
      <c r="BC125" s="22"/>
      <c r="BD125" s="22"/>
    </row>
    <row r="126" spans="1:56" ht="15" customHeight="1" x14ac:dyDescent="0.25">
      <c r="A126" s="8"/>
      <c r="L126" s="9"/>
      <c r="M126" s="9"/>
      <c r="N126" s="9"/>
      <c r="O126" s="22"/>
      <c r="P126" s="22"/>
      <c r="Q126" s="9"/>
      <c r="R126" s="9"/>
      <c r="S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BC126" s="22"/>
      <c r="BD126" s="22"/>
    </row>
    <row r="127" spans="1:56" ht="15" customHeight="1" x14ac:dyDescent="0.25">
      <c r="A127" s="8"/>
      <c r="L127" s="29"/>
      <c r="M127" s="29"/>
      <c r="N127" s="9"/>
      <c r="O127" s="22"/>
      <c r="P127" s="22"/>
      <c r="Q127" s="9"/>
      <c r="R127" s="9"/>
      <c r="S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BC127" s="22"/>
      <c r="BD127" s="22"/>
    </row>
    <row r="128" spans="1:56" ht="15" customHeight="1" x14ac:dyDescent="0.25">
      <c r="A128" s="8"/>
      <c r="L128" s="29"/>
      <c r="M128" s="29"/>
      <c r="N128" s="28"/>
      <c r="O128" s="22"/>
      <c r="P128" s="22"/>
      <c r="Q128" s="9"/>
      <c r="R128" s="9"/>
      <c r="S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BC128" s="22"/>
      <c r="BD128" s="22"/>
    </row>
    <row r="129" spans="1:56" ht="15" customHeight="1" x14ac:dyDescent="0.25">
      <c r="A129" s="8"/>
      <c r="Q129" s="9"/>
      <c r="R129" s="9"/>
      <c r="S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BC129" s="22"/>
      <c r="BD129" s="22"/>
    </row>
    <row r="130" spans="1:56" ht="15" customHeight="1" x14ac:dyDescent="0.25">
      <c r="A130" s="8"/>
      <c r="Q130" s="9"/>
      <c r="R130" s="9"/>
      <c r="S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BC130" s="22"/>
      <c r="BD130" s="22"/>
    </row>
    <row r="131" spans="1:56" ht="15" customHeight="1" x14ac:dyDescent="0.25">
      <c r="A131" s="8"/>
      <c r="Q131" s="9"/>
      <c r="R131" s="9"/>
      <c r="S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BC131" s="22"/>
      <c r="BD131" s="22"/>
    </row>
    <row r="132" spans="1:56" ht="15" customHeight="1" x14ac:dyDescent="0.25">
      <c r="A132" s="8"/>
      <c r="L132" s="9"/>
      <c r="M132" s="9"/>
      <c r="N132" s="9"/>
      <c r="O132" s="9"/>
      <c r="P132" s="9"/>
      <c r="BC132" s="22"/>
      <c r="BD132" s="22"/>
    </row>
    <row r="133" spans="1:56" ht="15" customHeight="1" x14ac:dyDescent="0.25">
      <c r="L133" s="9"/>
      <c r="M133" s="9"/>
      <c r="N133" s="9"/>
      <c r="O133" s="9"/>
      <c r="P133" s="9"/>
      <c r="BC133" s="22"/>
      <c r="BD133" s="22"/>
    </row>
    <row r="134" spans="1:56" ht="15" customHeight="1" x14ac:dyDescent="0.25">
      <c r="A134" s="8"/>
      <c r="L134" s="9"/>
      <c r="M134" s="9"/>
      <c r="N134" s="9"/>
      <c r="O134" s="9"/>
      <c r="P134" s="9"/>
      <c r="BC134" s="22"/>
      <c r="BD134" s="22"/>
    </row>
    <row r="135" spans="1:56" ht="15" customHeight="1" x14ac:dyDescent="0.25">
      <c r="BC135" s="22"/>
      <c r="BD135" s="22"/>
    </row>
    <row r="136" spans="1:56" ht="15" customHeight="1" x14ac:dyDescent="0.25">
      <c r="A136" s="8"/>
      <c r="L136" s="9"/>
      <c r="M136" s="9"/>
      <c r="N136" s="9"/>
      <c r="O136" s="22"/>
      <c r="P136" s="22"/>
      <c r="Q136" s="7"/>
      <c r="R136" s="7"/>
      <c r="BC136" s="22"/>
      <c r="BD136" s="22"/>
    </row>
    <row r="137" spans="1:56" ht="15" customHeight="1" x14ac:dyDescent="0.25">
      <c r="A137" s="8"/>
      <c r="L137" s="9"/>
      <c r="M137" s="9"/>
      <c r="N137" s="9"/>
      <c r="O137" s="22"/>
      <c r="P137" s="22"/>
      <c r="BC137" s="22"/>
      <c r="BD137" s="22"/>
    </row>
    <row r="138" spans="1:56" ht="15" customHeight="1" x14ac:dyDescent="0.25">
      <c r="A138" s="8"/>
      <c r="L138" s="9"/>
      <c r="M138" s="9"/>
      <c r="N138" s="9"/>
      <c r="O138" s="22"/>
      <c r="P138" s="22"/>
      <c r="Q138" s="8"/>
      <c r="R138" s="8"/>
      <c r="S138" s="7"/>
      <c r="AA138" s="8" t="s">
        <v>83</v>
      </c>
      <c r="AB138" s="8" t="s">
        <v>83</v>
      </c>
      <c r="AC138" s="7" t="s">
        <v>84</v>
      </c>
      <c r="AD138" s="8" t="s">
        <v>85</v>
      </c>
      <c r="AE138" s="8"/>
      <c r="AF138" s="8" t="s">
        <v>83</v>
      </c>
      <c r="AG138" s="8" t="s">
        <v>83</v>
      </c>
      <c r="AH138" s="7" t="s">
        <v>84</v>
      </c>
      <c r="AI138" s="8" t="s">
        <v>85</v>
      </c>
      <c r="BC138" s="22"/>
      <c r="BD138" s="22"/>
    </row>
    <row r="139" spans="1:56" ht="15" customHeight="1" x14ac:dyDescent="0.25">
      <c r="A139" s="8"/>
      <c r="N139" s="28"/>
      <c r="O139" s="28"/>
      <c r="P139" s="28"/>
      <c r="Y139" s="22"/>
      <c r="AI139" s="22"/>
      <c r="BC139" s="22"/>
      <c r="BD139" s="22"/>
    </row>
    <row r="140" spans="1:56" ht="15" customHeight="1" x14ac:dyDescent="0.25">
      <c r="A140" s="8"/>
      <c r="L140" s="22"/>
      <c r="M140" s="22"/>
      <c r="N140" s="22"/>
      <c r="O140" s="22"/>
      <c r="P140" s="22"/>
      <c r="Y140" s="22"/>
      <c r="AI140" s="22"/>
      <c r="BC140" s="22"/>
      <c r="BD140" s="22"/>
    </row>
    <row r="141" spans="1:56" ht="15" customHeight="1" x14ac:dyDescent="0.25">
      <c r="A141" s="8"/>
      <c r="L141" s="22"/>
      <c r="M141" s="22"/>
      <c r="N141" s="22"/>
      <c r="O141" s="22"/>
      <c r="P141" s="22"/>
      <c r="Y141" s="22"/>
      <c r="AI141" s="22"/>
      <c r="BC141" s="22"/>
      <c r="BD141" s="22"/>
    </row>
    <row r="142" spans="1:56" ht="15" customHeight="1" x14ac:dyDescent="0.25">
      <c r="A142" s="8"/>
      <c r="L142" s="9"/>
      <c r="M142" s="9"/>
      <c r="N142" s="22"/>
      <c r="O142" s="9"/>
      <c r="P142" s="9"/>
      <c r="Y142" s="22"/>
      <c r="BC142" s="22"/>
      <c r="BD142" s="22"/>
    </row>
    <row r="143" spans="1:56" ht="15" customHeight="1" x14ac:dyDescent="0.25">
      <c r="A143" s="8"/>
      <c r="L143" s="9"/>
      <c r="M143" s="9"/>
      <c r="N143" s="9"/>
      <c r="O143" s="22"/>
      <c r="P143" s="22"/>
      <c r="Y143" s="22"/>
      <c r="BC143" s="22"/>
      <c r="BD143" s="22"/>
    </row>
    <row r="144" spans="1:56" ht="15" customHeight="1" x14ac:dyDescent="0.25">
      <c r="A144" s="8"/>
      <c r="L144" s="9"/>
      <c r="M144" s="9"/>
      <c r="N144" s="9"/>
      <c r="O144" s="22"/>
      <c r="P144" s="22"/>
      <c r="Y144" s="22"/>
      <c r="BC144" s="22"/>
      <c r="BD144" s="22"/>
    </row>
    <row r="145" spans="12:56" ht="15" customHeight="1" x14ac:dyDescent="0.25">
      <c r="Y145" s="22"/>
      <c r="BC145" s="22"/>
      <c r="BD145" s="22"/>
    </row>
    <row r="146" spans="12:56" ht="15" customHeight="1" x14ac:dyDescent="0.25">
      <c r="Y146" s="22"/>
      <c r="BC146" s="22"/>
      <c r="BD146" s="22"/>
    </row>
    <row r="147" spans="12:56" ht="15" customHeight="1" x14ac:dyDescent="0.25">
      <c r="Y147" s="22"/>
      <c r="BC147" s="22"/>
      <c r="BD147" s="22"/>
    </row>
    <row r="148" spans="12:56" ht="15" customHeight="1" x14ac:dyDescent="0.25">
      <c r="Y148" s="22"/>
      <c r="BC148" s="22"/>
      <c r="BD148" s="22"/>
    </row>
    <row r="149" spans="12:56" ht="15" customHeight="1" x14ac:dyDescent="0.25">
      <c r="Y149" s="22"/>
      <c r="BC149" s="22"/>
      <c r="BD149" s="22"/>
    </row>
    <row r="150" spans="12:56" ht="15" customHeight="1" x14ac:dyDescent="0.25">
      <c r="Y150" s="22"/>
      <c r="BC150" s="22"/>
      <c r="BD150" s="22"/>
    </row>
    <row r="151" spans="12:56" ht="15" customHeight="1" x14ac:dyDescent="0.25">
      <c r="Y151" s="22"/>
      <c r="BC151" s="22"/>
      <c r="BD151" s="22"/>
    </row>
    <row r="152" spans="12:56" ht="15" customHeight="1" x14ac:dyDescent="0.25">
      <c r="Y152" s="22"/>
      <c r="BC152" s="22"/>
      <c r="BD152" s="22"/>
    </row>
    <row r="153" spans="12:56" ht="15" customHeight="1" x14ac:dyDescent="0.25">
      <c r="Y153" s="22"/>
      <c r="BC153" s="22"/>
      <c r="BD153" s="22"/>
    </row>
    <row r="154" spans="12:56" ht="15" customHeight="1" x14ac:dyDescent="0.25">
      <c r="Y154" s="22"/>
      <c r="BC154" s="22"/>
      <c r="BD154" s="22"/>
    </row>
    <row r="155" spans="12:56" ht="15" customHeight="1" x14ac:dyDescent="0.25">
      <c r="Y155" s="22"/>
      <c r="BC155" s="22"/>
      <c r="BD155" s="22"/>
    </row>
    <row r="156" spans="12:56" ht="15" customHeight="1" x14ac:dyDescent="0.25">
      <c r="Y156" s="22"/>
      <c r="BC156" s="22"/>
      <c r="BD156" s="22"/>
    </row>
    <row r="157" spans="12:56" ht="15" customHeight="1" x14ac:dyDescent="0.25">
      <c r="Y157" s="22"/>
      <c r="BC157" s="22"/>
      <c r="BD157" s="22"/>
    </row>
    <row r="158" spans="12:56" x14ac:dyDescent="0.25">
      <c r="Y158" s="22"/>
      <c r="BC158" s="22"/>
      <c r="BD158" s="22"/>
    </row>
    <row r="159" spans="12:56" x14ac:dyDescent="0.25">
      <c r="Y159" s="22"/>
      <c r="BC159" s="22"/>
      <c r="BD159" s="22"/>
    </row>
    <row r="160" spans="12:56" x14ac:dyDescent="0.25">
      <c r="L160" s="9"/>
      <c r="M160" s="9"/>
      <c r="Y160" s="22"/>
      <c r="BC160" s="22"/>
      <c r="BD160" s="22"/>
    </row>
    <row r="161" spans="12:56" x14ac:dyDescent="0.25">
      <c r="L161" s="9"/>
      <c r="M161" s="9"/>
      <c r="Y161" s="22"/>
      <c r="BC161" s="22"/>
      <c r="BD161" s="22"/>
    </row>
    <row r="162" spans="12:56" x14ac:dyDescent="0.25">
      <c r="L162" s="9"/>
      <c r="M162" s="9"/>
    </row>
    <row r="163" spans="12:56" x14ac:dyDescent="0.25">
      <c r="L163" s="9"/>
      <c r="M163" s="9"/>
    </row>
    <row r="164" spans="12:56" x14ac:dyDescent="0.25">
      <c r="L164" s="9"/>
      <c r="M164" s="9"/>
    </row>
    <row r="165" spans="12:56" x14ac:dyDescent="0.25">
      <c r="L165" s="9"/>
      <c r="M165" s="9"/>
    </row>
    <row r="166" spans="12:56" x14ac:dyDescent="0.25">
      <c r="L166" s="9"/>
      <c r="M166" s="9"/>
    </row>
    <row r="167" spans="12:56" x14ac:dyDescent="0.25">
      <c r="L167" s="9"/>
      <c r="M167" s="9"/>
    </row>
    <row r="168" spans="12:56" x14ac:dyDescent="0.25">
      <c r="L168" s="9"/>
      <c r="M168" s="9"/>
    </row>
    <row r="169" spans="12:56" x14ac:dyDescent="0.25">
      <c r="L169" s="9"/>
      <c r="M169" s="9"/>
    </row>
    <row r="170" spans="12:56" x14ac:dyDescent="0.25">
      <c r="L170" s="9"/>
      <c r="M170" s="9"/>
    </row>
    <row r="171" spans="12:56" x14ac:dyDescent="0.25">
      <c r="L171" s="9"/>
      <c r="M171" s="9"/>
    </row>
    <row r="172" spans="12:56" x14ac:dyDescent="0.25">
      <c r="L172" s="9"/>
      <c r="M172" s="9"/>
    </row>
    <row r="173" spans="12:56" x14ac:dyDescent="0.25">
      <c r="L173" s="9"/>
      <c r="M173" s="9"/>
    </row>
    <row r="174" spans="12:56" x14ac:dyDescent="0.25">
      <c r="L174" s="9"/>
      <c r="M174" s="9"/>
    </row>
    <row r="175" spans="12:56" x14ac:dyDescent="0.25">
      <c r="L175" s="9"/>
      <c r="M175" s="9"/>
    </row>
    <row r="176" spans="12:56" x14ac:dyDescent="0.25">
      <c r="L176" s="9"/>
      <c r="M176" s="9"/>
    </row>
    <row r="177" spans="12:13" x14ac:dyDescent="0.25">
      <c r="L177" s="9"/>
      <c r="M177" s="9"/>
    </row>
    <row r="178" spans="12:13" x14ac:dyDescent="0.25">
      <c r="L178" s="9"/>
      <c r="M178" s="9"/>
    </row>
    <row r="179" spans="12:13" x14ac:dyDescent="0.25">
      <c r="L179" s="22"/>
      <c r="M179" s="22"/>
    </row>
    <row r="180" spans="12:13" x14ac:dyDescent="0.25">
      <c r="L180" s="9"/>
      <c r="M180" s="9"/>
    </row>
    <row r="181" spans="12:13" x14ac:dyDescent="0.25">
      <c r="L181" s="9"/>
      <c r="M181" s="9"/>
    </row>
    <row r="182" spans="12:13" x14ac:dyDescent="0.25">
      <c r="L182" s="9"/>
      <c r="M182" s="9"/>
    </row>
    <row r="184" spans="12:13" x14ac:dyDescent="0.25">
      <c r="L184" s="9"/>
      <c r="M184" s="9"/>
    </row>
    <row r="185" spans="12:13" x14ac:dyDescent="0.25">
      <c r="L185" s="9"/>
      <c r="M185" s="9"/>
    </row>
    <row r="186" spans="12:13" x14ac:dyDescent="0.25">
      <c r="L186" s="22"/>
      <c r="M186" s="22"/>
    </row>
    <row r="187" spans="12:13" x14ac:dyDescent="0.25">
      <c r="L187" s="9"/>
      <c r="M187" s="9"/>
    </row>
    <row r="188" spans="12:13" x14ac:dyDescent="0.25">
      <c r="L188" s="9"/>
      <c r="M188" s="9"/>
    </row>
    <row r="189" spans="12:13" x14ac:dyDescent="0.25">
      <c r="L189" s="22"/>
      <c r="M189" s="22"/>
    </row>
    <row r="190" spans="12:13" x14ac:dyDescent="0.25">
      <c r="L190" s="9"/>
      <c r="M190" s="9"/>
    </row>
    <row r="191" spans="12:13" x14ac:dyDescent="0.25">
      <c r="L191" s="9"/>
      <c r="M191" s="9"/>
    </row>
    <row r="193" spans="12:13" x14ac:dyDescent="0.25">
      <c r="L193" s="9"/>
      <c r="M193" s="9"/>
    </row>
    <row r="194" spans="12:13" x14ac:dyDescent="0.25">
      <c r="L194" s="9"/>
      <c r="M194" s="9"/>
    </row>
    <row r="195" spans="12:13" x14ac:dyDescent="0.25">
      <c r="L195" s="9"/>
      <c r="M195" s="9"/>
    </row>
    <row r="196" spans="12:13" x14ac:dyDescent="0.25">
      <c r="L196" s="9"/>
      <c r="M196" s="9"/>
    </row>
    <row r="200" spans="12:13" x14ac:dyDescent="0.25">
      <c r="L200" s="9"/>
      <c r="M200" s="9"/>
    </row>
    <row r="201" spans="12:13" x14ac:dyDescent="0.25">
      <c r="L201" s="9"/>
      <c r="M201" s="9"/>
    </row>
    <row r="202" spans="12:13" x14ac:dyDescent="0.25">
      <c r="L202" s="9"/>
      <c r="M202" s="9"/>
    </row>
    <row r="204" spans="12:13" x14ac:dyDescent="0.25">
      <c r="L204" s="9"/>
      <c r="M204" s="9"/>
    </row>
    <row r="205" spans="12:13" x14ac:dyDescent="0.25">
      <c r="L205" s="9"/>
      <c r="M205" s="9"/>
    </row>
    <row r="206" spans="12:13" x14ac:dyDescent="0.25">
      <c r="L206" s="9"/>
      <c r="M206" s="9"/>
    </row>
    <row r="208" spans="12:13" x14ac:dyDescent="0.25">
      <c r="L208" s="22"/>
      <c r="M208" s="22"/>
    </row>
    <row r="209" spans="12:13" x14ac:dyDescent="0.25">
      <c r="L209" s="22"/>
      <c r="M209" s="22"/>
    </row>
    <row r="210" spans="12:13" x14ac:dyDescent="0.25">
      <c r="L210" s="9"/>
      <c r="M210" s="9"/>
    </row>
    <row r="211" spans="12:13" x14ac:dyDescent="0.25">
      <c r="L211" s="9"/>
      <c r="M211" s="9"/>
    </row>
    <row r="212" spans="12:13" x14ac:dyDescent="0.25">
      <c r="L212" s="9"/>
      <c r="M212" s="9"/>
    </row>
  </sheetData>
  <mergeCells count="46">
    <mergeCell ref="AU76:AX76"/>
    <mergeCell ref="AZ76:BC76"/>
    <mergeCell ref="BG6:BH6"/>
    <mergeCell ref="B76:E76"/>
    <mergeCell ref="G76:J76"/>
    <mergeCell ref="L76:O76"/>
    <mergeCell ref="Q76:T76"/>
    <mergeCell ref="V76:Y76"/>
    <mergeCell ref="AA76:AD76"/>
    <mergeCell ref="AF76:AI76"/>
    <mergeCell ref="AK76:AN76"/>
    <mergeCell ref="AP76:AS76"/>
    <mergeCell ref="AC6:AD6"/>
    <mergeCell ref="AH6:AI6"/>
    <mergeCell ref="AM6:AN6"/>
    <mergeCell ref="AR6:AS6"/>
    <mergeCell ref="AW6:AX6"/>
    <mergeCell ref="BB6:BC6"/>
    <mergeCell ref="AF5:AI5"/>
    <mergeCell ref="AK5:AN5"/>
    <mergeCell ref="AP5:AS5"/>
    <mergeCell ref="AU5:AX5"/>
    <mergeCell ref="AZ5:BC5"/>
    <mergeCell ref="D6:E6"/>
    <mergeCell ref="I6:J6"/>
    <mergeCell ref="N6:O6"/>
    <mergeCell ref="S6:T6"/>
    <mergeCell ref="X6:Y6"/>
    <mergeCell ref="B5:E5"/>
    <mergeCell ref="G5:J5"/>
    <mergeCell ref="L5:O5"/>
    <mergeCell ref="Q5:T5"/>
    <mergeCell ref="V5:Y5"/>
    <mergeCell ref="AA5:AD5"/>
    <mergeCell ref="AF4:AI4"/>
    <mergeCell ref="AK4:AN4"/>
    <mergeCell ref="AP4:AS4"/>
    <mergeCell ref="AU4:AX4"/>
    <mergeCell ref="AZ4:BC4"/>
    <mergeCell ref="BE4:BH4"/>
    <mergeCell ref="B4:E4"/>
    <mergeCell ref="G4:J4"/>
    <mergeCell ref="L4:O4"/>
    <mergeCell ref="Q4:T4"/>
    <mergeCell ref="V4:Y4"/>
    <mergeCell ref="AA4:AD4"/>
  </mergeCells>
  <pageMargins left="0.75" right="0" top="0.56000000000000005" bottom="0" header="0.33" footer="0.5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REG8</vt:lpstr>
      <vt:lpstr>'REG8'!Print_Area</vt:lpstr>
      <vt:lpstr>'REG8'!Print_Titles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Juvee Gail D. Sagun</dc:creator>
  <cp:lastModifiedBy>Juvee Gail D. Sagun</cp:lastModifiedBy>
  <dcterms:created xsi:type="dcterms:W3CDTF">2024-03-01T08:09:20Z</dcterms:created>
  <dcterms:modified xsi:type="dcterms:W3CDTF">2024-03-08T07:11:13Z</dcterms:modified>
</cp:coreProperties>
</file>